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720" windowHeight="6735" activeTab="0"/>
  </bookViews>
  <sheets>
    <sheet name="2009-2010" sheetId="1" r:id="rId1"/>
  </sheets>
  <definedNames>
    <definedName name="_Key1" hidden="1">#REF!</definedName>
    <definedName name="_Order1" hidden="1">0</definedName>
    <definedName name="_Sort" hidden="1">#REF!</definedName>
  </definedNames>
  <calcPr fullCalcOnLoad="1"/>
</workbook>
</file>

<file path=xl/sharedStrings.xml><?xml version="1.0" encoding="utf-8"?>
<sst xmlns="http://schemas.openxmlformats.org/spreadsheetml/2006/main" count="216" uniqueCount="90">
  <si>
    <t>PLAYER</t>
  </si>
  <si>
    <t>G</t>
  </si>
  <si>
    <t>A</t>
  </si>
  <si>
    <t>PTS</t>
  </si>
  <si>
    <t>PP</t>
  </si>
  <si>
    <t>SH</t>
  </si>
  <si>
    <t>GW</t>
  </si>
  <si>
    <t>PIM</t>
  </si>
  <si>
    <t>GP</t>
  </si>
  <si>
    <t>FORDHAM</t>
  </si>
  <si>
    <t>Bench</t>
  </si>
  <si>
    <t>W</t>
  </si>
  <si>
    <t>L</t>
  </si>
  <si>
    <t>T</t>
  </si>
  <si>
    <t>MIN</t>
  </si>
  <si>
    <t>GA</t>
  </si>
  <si>
    <t>EN</t>
  </si>
  <si>
    <t>SAV</t>
  </si>
  <si>
    <t>SHO</t>
  </si>
  <si>
    <t>PCT</t>
  </si>
  <si>
    <t xml:space="preserve">  G</t>
  </si>
  <si>
    <t>OPPONENT</t>
  </si>
  <si>
    <t xml:space="preserve">  LEAGUE</t>
  </si>
  <si>
    <t xml:space="preserve">  TOTALS</t>
  </si>
  <si>
    <t>-</t>
  </si>
  <si>
    <t xml:space="preserve">  POWER PLAY PERCENTAGES</t>
  </si>
  <si>
    <t xml:space="preserve">  GOALIE STATISTICS</t>
  </si>
  <si>
    <t xml:space="preserve"> </t>
  </si>
  <si>
    <t>GAA</t>
  </si>
  <si>
    <t xml:space="preserve">     NON - LEAGUE/PLAYOFFS</t>
  </si>
  <si>
    <t xml:space="preserve">     NON LEAGUE/PLAYOFFS</t>
  </si>
  <si>
    <t xml:space="preserve">         TOTALS</t>
  </si>
  <si>
    <t>TOTAL LEAGUE &amp; NON-LEAGUE</t>
  </si>
  <si>
    <t>LEAGUE</t>
  </si>
  <si>
    <t xml:space="preserve">         LEAGUE STATISTICS</t>
  </si>
  <si>
    <t xml:space="preserve">   NON-LEAGUE/PLAYOFF STATISTICS</t>
  </si>
  <si>
    <t>Conor O'Brein</t>
  </si>
  <si>
    <t>Mike Borrelli</t>
  </si>
  <si>
    <t>Andrew McClain</t>
  </si>
  <si>
    <t>Ben Zabatino</t>
  </si>
  <si>
    <t>Joe Theriault</t>
  </si>
  <si>
    <t>Christian Cholhan</t>
  </si>
  <si>
    <t>Pete Marion</t>
  </si>
  <si>
    <t>Kevin Baum</t>
  </si>
  <si>
    <t>Terrance McGinley</t>
  </si>
  <si>
    <t>Ryan Pierce</t>
  </si>
  <si>
    <t>Jim Brolly</t>
  </si>
  <si>
    <t>Matt Siviski</t>
  </si>
  <si>
    <t>John Manley</t>
  </si>
  <si>
    <t>Andrew Johnson</t>
  </si>
  <si>
    <t>John Quigg</t>
  </si>
  <si>
    <t>John Doyle</t>
  </si>
  <si>
    <t>Tom Greco</t>
  </si>
  <si>
    <t>Alex Passarello</t>
  </si>
  <si>
    <t>Anthony Sardo</t>
  </si>
  <si>
    <t>Robbie DeKold</t>
  </si>
  <si>
    <t>Craig Hoffman</t>
  </si>
  <si>
    <t>Greg Sobchuk</t>
  </si>
  <si>
    <t>Michael Fasulo</t>
  </si>
  <si>
    <t>John Park</t>
  </si>
  <si>
    <t>Matt Tatarian</t>
  </si>
  <si>
    <t>Kris Kalibat</t>
  </si>
  <si>
    <t>Justin Bresler</t>
  </si>
  <si>
    <t>Brett Clinch</t>
  </si>
  <si>
    <t>Adam Gould</t>
  </si>
  <si>
    <t>Mike Perillo</t>
  </si>
  <si>
    <t>Todd Scarola</t>
  </si>
  <si>
    <t>Frank Amaniera</t>
  </si>
  <si>
    <t>Mirko Palla</t>
  </si>
  <si>
    <t>Kamil Szorc</t>
  </si>
  <si>
    <t>Eril Smith</t>
  </si>
  <si>
    <t>Erick Muse</t>
  </si>
  <si>
    <t>Daniel D'Onofrio</t>
  </si>
  <si>
    <t>Richard Deere</t>
  </si>
  <si>
    <t xml:space="preserve">Sunil Bhagavath </t>
  </si>
  <si>
    <t>SCC</t>
  </si>
  <si>
    <t>columbia</t>
  </si>
  <si>
    <t>st thomas</t>
  </si>
  <si>
    <t>Fordham</t>
  </si>
  <si>
    <t>New Paltz</t>
  </si>
  <si>
    <t>St. Thomas</t>
  </si>
  <si>
    <t>Columbia</t>
  </si>
  <si>
    <t>Stevens</t>
  </si>
  <si>
    <t>Maritime</t>
  </si>
  <si>
    <t>Minimum 60 minutes played</t>
  </si>
  <si>
    <t>#</t>
  </si>
  <si>
    <t>FU</t>
  </si>
  <si>
    <t>STE</t>
  </si>
  <si>
    <t>John Timoni</t>
  </si>
  <si>
    <t>OTL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</si>
</sst>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%"/>
    <numFmt numFmtId="166" formatCode="General_)"/>
    <numFmt numFmtId="167" formatCode="0_)"/>
    <numFmt numFmtId="168" formatCode="#,##0.0"/>
    <numFmt numFmtId="169" formatCode="#,##0.000"/>
    <numFmt numFmtId="170" formatCode="0.000"/>
    <numFmt numFmtId="171" formatCode="0.0"/>
  </numFmts>
  <fonts count="42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8"/>
      <name val="Courie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166" fontId="0" fillId="0" borderId="0" xfId="0" applyAlignment="1">
      <alignment/>
    </xf>
    <xf numFmtId="166" fontId="4" fillId="0" borderId="0" xfId="0" applyFont="1" applyAlignment="1">
      <alignment/>
    </xf>
    <xf numFmtId="166" fontId="4" fillId="0" borderId="0" xfId="0" applyNumberFormat="1" applyFont="1" applyAlignment="1" applyProtection="1">
      <alignment horizontal="left"/>
      <protection/>
    </xf>
    <xf numFmtId="166" fontId="4" fillId="0" borderId="0" xfId="0" applyNumberFormat="1" applyFont="1" applyAlignment="1" applyProtection="1" quotePrefix="1">
      <alignment horizontal="left"/>
      <protection/>
    </xf>
    <xf numFmtId="166" fontId="4" fillId="0" borderId="0" xfId="0" applyNumberFormat="1" applyFont="1" applyAlignment="1" applyProtection="1">
      <alignment horizontal="center"/>
      <protection/>
    </xf>
    <xf numFmtId="166" fontId="4" fillId="0" borderId="10" xfId="0" applyNumberFormat="1" applyFont="1" applyBorder="1" applyAlignment="1" applyProtection="1">
      <alignment horizontal="center"/>
      <protection/>
    </xf>
    <xf numFmtId="166" fontId="4" fillId="0" borderId="0" xfId="0" applyNumberFormat="1" applyFont="1" applyAlignment="1" applyProtection="1" quotePrefix="1">
      <alignment horizontal="center"/>
      <protection/>
    </xf>
    <xf numFmtId="166" fontId="4" fillId="0" borderId="10" xfId="0" applyFont="1" applyBorder="1" applyAlignment="1">
      <alignment/>
    </xf>
    <xf numFmtId="166" fontId="4" fillId="0" borderId="0" xfId="0" applyFont="1" applyBorder="1" applyAlignment="1">
      <alignment/>
    </xf>
    <xf numFmtId="164" fontId="4" fillId="0" borderId="0" xfId="0" applyNumberFormat="1" applyFont="1" applyAlignment="1" applyProtection="1">
      <alignment horizontal="center"/>
      <protection/>
    </xf>
    <xf numFmtId="166" fontId="4" fillId="0" borderId="0" xfId="0" applyFont="1" applyAlignment="1">
      <alignment horizontal="center"/>
    </xf>
    <xf numFmtId="164" fontId="4" fillId="0" borderId="0" xfId="0" applyNumberFormat="1" applyFont="1" applyAlignment="1" applyProtection="1">
      <alignment/>
      <protection/>
    </xf>
    <xf numFmtId="165" fontId="4" fillId="0" borderId="0" xfId="0" applyNumberFormat="1" applyFont="1" applyBorder="1" applyAlignment="1" applyProtection="1">
      <alignment/>
      <protection/>
    </xf>
    <xf numFmtId="166" fontId="4" fillId="0" borderId="11" xfId="0" applyNumberFormat="1" applyFont="1" applyBorder="1" applyAlignment="1" applyProtection="1">
      <alignment horizontal="left"/>
      <protection/>
    </xf>
    <xf numFmtId="166" fontId="4" fillId="0" borderId="11" xfId="0" applyFont="1" applyBorder="1" applyAlignment="1">
      <alignment/>
    </xf>
    <xf numFmtId="167" fontId="4" fillId="0" borderId="0" xfId="0" applyNumberFormat="1" applyFont="1" applyAlignment="1" applyProtection="1">
      <alignment/>
      <protection/>
    </xf>
    <xf numFmtId="9" fontId="4" fillId="0" borderId="0" xfId="0" applyNumberFormat="1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165" fontId="5" fillId="0" borderId="0" xfId="0" applyNumberFormat="1" applyFont="1" applyBorder="1" applyAlignment="1" applyProtection="1">
      <alignment/>
      <protection/>
    </xf>
    <xf numFmtId="165" fontId="5" fillId="0" borderId="11" xfId="0" applyNumberFormat="1" applyFont="1" applyBorder="1" applyAlignment="1" applyProtection="1">
      <alignment/>
      <protection/>
    </xf>
    <xf numFmtId="166" fontId="4" fillId="0" borderId="0" xfId="0" applyFont="1" applyFill="1" applyAlignment="1">
      <alignment/>
    </xf>
    <xf numFmtId="166" fontId="4" fillId="0" borderId="11" xfId="0" applyFont="1" applyFill="1" applyBorder="1" applyAlignment="1">
      <alignment/>
    </xf>
    <xf numFmtId="166" fontId="4" fillId="0" borderId="0" xfId="0" applyNumberFormat="1" applyFont="1" applyFill="1" applyAlignment="1" applyProtection="1">
      <alignment horizontal="left"/>
      <protection/>
    </xf>
    <xf numFmtId="166" fontId="4" fillId="0" borderId="10" xfId="0" applyFont="1" applyFill="1" applyBorder="1" applyAlignment="1">
      <alignment/>
    </xf>
    <xf numFmtId="166" fontId="0" fillId="0" borderId="0" xfId="0" applyFill="1" applyAlignment="1">
      <alignment/>
    </xf>
    <xf numFmtId="167" fontId="4" fillId="0" borderId="0" xfId="0" applyNumberFormat="1" applyFont="1" applyFill="1" applyAlignment="1" applyProtection="1">
      <alignment/>
      <protection/>
    </xf>
    <xf numFmtId="166" fontId="4" fillId="0" borderId="0" xfId="0" applyNumberFormat="1" applyFont="1" applyFill="1" applyAlignment="1" applyProtection="1">
      <alignment horizontal="center"/>
      <protection/>
    </xf>
    <xf numFmtId="1" fontId="4" fillId="0" borderId="0" xfId="0" applyNumberFormat="1" applyFont="1" applyAlignment="1">
      <alignment/>
    </xf>
    <xf numFmtId="1" fontId="4" fillId="0" borderId="11" xfId="0" applyNumberFormat="1" applyFont="1" applyBorder="1" applyAlignment="1">
      <alignment/>
    </xf>
    <xf numFmtId="1" fontId="0" fillId="0" borderId="0" xfId="0" applyNumberFormat="1" applyAlignment="1">
      <alignment/>
    </xf>
    <xf numFmtId="1" fontId="4" fillId="0" borderId="0" xfId="0" applyNumberFormat="1" applyFont="1" applyAlignment="1" applyProtection="1">
      <alignment horizontal="center"/>
      <protection/>
    </xf>
    <xf numFmtId="165" fontId="5" fillId="0" borderId="0" xfId="0" applyNumberFormat="1" applyFont="1" applyFill="1" applyBorder="1" applyAlignment="1" applyProtection="1">
      <alignment/>
      <protection/>
    </xf>
    <xf numFmtId="165" fontId="4" fillId="0" borderId="0" xfId="0" applyNumberFormat="1" applyFont="1" applyFill="1" applyAlignment="1" applyProtection="1">
      <alignment/>
      <protection/>
    </xf>
    <xf numFmtId="165" fontId="4" fillId="0" borderId="0" xfId="0" applyNumberFormat="1" applyFont="1" applyFill="1" applyBorder="1" applyAlignment="1" applyProtection="1">
      <alignment/>
      <protection/>
    </xf>
    <xf numFmtId="166" fontId="4" fillId="0" borderId="0" xfId="0" applyNumberFormat="1" applyFont="1" applyFill="1" applyBorder="1" applyAlignment="1" applyProtection="1">
      <alignment horizontal="left"/>
      <protection/>
    </xf>
    <xf numFmtId="166" fontId="4" fillId="0" borderId="0" xfId="0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66" fontId="0" fillId="0" borderId="0" xfId="0" applyBorder="1" applyAlignment="1">
      <alignment/>
    </xf>
    <xf numFmtId="166" fontId="4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54"/>
  <sheetViews>
    <sheetView tabSelected="1" zoomScalePageLayoutView="0" workbookViewId="0" topLeftCell="A1">
      <selection activeCell="K1" sqref="K1"/>
    </sheetView>
  </sheetViews>
  <sheetFormatPr defaultColWidth="9.00390625" defaultRowHeight="12.75"/>
  <cols>
    <col min="2" max="2" width="18.00390625" style="0" customWidth="1"/>
    <col min="3" max="4" width="4.125" style="0" customWidth="1"/>
    <col min="5" max="5" width="4.75390625" style="0" customWidth="1"/>
    <col min="6" max="6" width="4.875" style="0" customWidth="1"/>
    <col min="7" max="8" width="4.125" style="0" customWidth="1"/>
    <col min="9" max="9" width="5.875" style="0" customWidth="1"/>
    <col min="10" max="10" width="5.25390625" style="0" customWidth="1"/>
    <col min="11" max="11" width="7.125" style="0" customWidth="1"/>
    <col min="12" max="17" width="4.125" style="0" customWidth="1"/>
    <col min="18" max="18" width="5.25390625" style="0" customWidth="1"/>
    <col min="19" max="22" width="4.125" style="0" customWidth="1"/>
    <col min="23" max="23" width="4.75390625" style="0" customWidth="1"/>
    <col min="24" max="26" width="4.125" style="0" customWidth="1"/>
  </cols>
  <sheetData>
    <row r="1" spans="1:26" ht="12.75">
      <c r="A1" s="1" t="s">
        <v>27</v>
      </c>
      <c r="B1" s="1"/>
      <c r="C1" s="2" t="s">
        <v>34</v>
      </c>
      <c r="D1" s="1"/>
      <c r="E1" s="1"/>
      <c r="F1" s="1"/>
      <c r="G1" s="1"/>
      <c r="H1" s="1"/>
      <c r="I1" s="1"/>
      <c r="J1" s="8"/>
      <c r="K1" s="2" t="s">
        <v>35</v>
      </c>
      <c r="L1" s="3"/>
      <c r="M1" s="1"/>
      <c r="N1" s="1"/>
      <c r="O1" s="1"/>
      <c r="P1" s="1"/>
      <c r="Q1" s="1"/>
      <c r="R1" s="8"/>
      <c r="S1" s="2"/>
      <c r="T1" s="3" t="s">
        <v>32</v>
      </c>
      <c r="U1" s="1"/>
      <c r="V1" s="1"/>
      <c r="W1" s="1"/>
      <c r="X1" s="1"/>
      <c r="Y1" s="1"/>
      <c r="Z1" s="1"/>
    </row>
    <row r="2" spans="1:26" ht="12.75">
      <c r="A2" s="1"/>
      <c r="B2" s="1"/>
      <c r="C2" s="1"/>
      <c r="D2" s="1" t="s">
        <v>27</v>
      </c>
      <c r="E2" s="1"/>
      <c r="F2" s="1"/>
      <c r="G2" s="1"/>
      <c r="H2" s="1"/>
      <c r="I2" s="1" t="s">
        <v>27</v>
      </c>
      <c r="J2" s="8"/>
      <c r="K2" s="1"/>
      <c r="L2" s="1"/>
      <c r="M2" s="1"/>
      <c r="N2" s="1"/>
      <c r="O2" s="1"/>
      <c r="P2" s="1"/>
      <c r="Q2" s="1"/>
      <c r="R2" s="8"/>
      <c r="S2" s="2"/>
      <c r="T2" s="1"/>
      <c r="U2" s="1"/>
      <c r="V2" s="1"/>
      <c r="W2" s="1"/>
      <c r="X2" s="1"/>
      <c r="Y2" s="1"/>
      <c r="Z2" s="1"/>
    </row>
    <row r="3" spans="1:26" ht="12.75">
      <c r="A3" s="1"/>
      <c r="B3" s="2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5" t="s">
        <v>8</v>
      </c>
      <c r="K3" s="6" t="s">
        <v>20</v>
      </c>
      <c r="L3" s="4" t="s">
        <v>2</v>
      </c>
      <c r="M3" s="4" t="s">
        <v>3</v>
      </c>
      <c r="N3" s="4" t="s">
        <v>4</v>
      </c>
      <c r="O3" s="4" t="s">
        <v>5</v>
      </c>
      <c r="P3" s="4" t="s">
        <v>6</v>
      </c>
      <c r="Q3" s="4" t="s">
        <v>7</v>
      </c>
      <c r="R3" s="5" t="s">
        <v>8</v>
      </c>
      <c r="S3" s="4" t="s">
        <v>1</v>
      </c>
      <c r="T3" s="4" t="s">
        <v>2</v>
      </c>
      <c r="U3" s="4" t="s">
        <v>3</v>
      </c>
      <c r="V3" s="4" t="s">
        <v>4</v>
      </c>
      <c r="W3" s="4" t="s">
        <v>5</v>
      </c>
      <c r="X3" s="4" t="s">
        <v>6</v>
      </c>
      <c r="Y3" s="4" t="s">
        <v>7</v>
      </c>
      <c r="Z3" s="4" t="s">
        <v>8</v>
      </c>
    </row>
    <row r="4" spans="1:26" ht="12.75">
      <c r="A4" s="1"/>
      <c r="B4" s="22" t="s">
        <v>43</v>
      </c>
      <c r="C4" s="20">
        <v>19</v>
      </c>
      <c r="D4" s="20">
        <v>33</v>
      </c>
      <c r="E4" s="20">
        <f aca="true" t="shared" si="0" ref="E4:E28">SUM(C4:D4)</f>
        <v>52</v>
      </c>
      <c r="F4" s="20">
        <v>3</v>
      </c>
      <c r="G4" s="20">
        <v>1</v>
      </c>
      <c r="H4" s="20">
        <v>3</v>
      </c>
      <c r="I4" s="20">
        <v>27</v>
      </c>
      <c r="J4" s="23">
        <v>15</v>
      </c>
      <c r="K4" s="20">
        <v>7</v>
      </c>
      <c r="L4" s="20">
        <v>2</v>
      </c>
      <c r="M4" s="20">
        <f aca="true" t="shared" si="1" ref="M4:M28">SUM(K4:L4)</f>
        <v>9</v>
      </c>
      <c r="N4" s="20">
        <v>1</v>
      </c>
      <c r="O4" s="20">
        <v>1</v>
      </c>
      <c r="P4" s="20">
        <v>1</v>
      </c>
      <c r="Q4" s="20">
        <v>4</v>
      </c>
      <c r="R4" s="23">
        <v>7</v>
      </c>
      <c r="S4" s="20">
        <f aca="true" t="shared" si="2" ref="S4:S28">C4+K4</f>
        <v>26</v>
      </c>
      <c r="T4" s="20">
        <f aca="true" t="shared" si="3" ref="T4:T28">D4+L4</f>
        <v>35</v>
      </c>
      <c r="U4" s="20">
        <f aca="true" t="shared" si="4" ref="U4:U28">E4+M4</f>
        <v>61</v>
      </c>
      <c r="V4" s="20">
        <f aca="true" t="shared" si="5" ref="V4:V28">F4+N4</f>
        <v>4</v>
      </c>
      <c r="W4" s="20">
        <f aca="true" t="shared" si="6" ref="W4:W28">G4+O4</f>
        <v>2</v>
      </c>
      <c r="X4" s="20">
        <f aca="true" t="shared" si="7" ref="X4:X28">H4+P4</f>
        <v>4</v>
      </c>
      <c r="Y4" s="20">
        <f aca="true" t="shared" si="8" ref="Y4:Y28">I4+Q4</f>
        <v>31</v>
      </c>
      <c r="Z4" s="20">
        <f aca="true" t="shared" si="9" ref="Z4:Z28">J4+R4</f>
        <v>22</v>
      </c>
    </row>
    <row r="5" spans="1:26" ht="12.75">
      <c r="A5" s="1"/>
      <c r="B5" s="22" t="s">
        <v>41</v>
      </c>
      <c r="C5" s="20">
        <v>20</v>
      </c>
      <c r="D5" s="20">
        <v>25</v>
      </c>
      <c r="E5" s="20">
        <f t="shared" si="0"/>
        <v>45</v>
      </c>
      <c r="F5" s="20">
        <v>2</v>
      </c>
      <c r="G5" s="20">
        <v>0</v>
      </c>
      <c r="H5" s="20">
        <v>2</v>
      </c>
      <c r="I5" s="20">
        <v>10</v>
      </c>
      <c r="J5" s="23">
        <v>14</v>
      </c>
      <c r="K5" s="20">
        <v>3</v>
      </c>
      <c r="L5" s="20">
        <v>4</v>
      </c>
      <c r="M5" s="20">
        <f t="shared" si="1"/>
        <v>7</v>
      </c>
      <c r="N5" s="20">
        <v>0</v>
      </c>
      <c r="O5" s="20">
        <v>0</v>
      </c>
      <c r="P5" s="20">
        <v>0</v>
      </c>
      <c r="Q5" s="20">
        <v>8</v>
      </c>
      <c r="R5" s="23">
        <v>6</v>
      </c>
      <c r="S5" s="20">
        <f t="shared" si="2"/>
        <v>23</v>
      </c>
      <c r="T5" s="20">
        <f t="shared" si="3"/>
        <v>29</v>
      </c>
      <c r="U5" s="20">
        <f t="shared" si="4"/>
        <v>52</v>
      </c>
      <c r="V5" s="20">
        <f t="shared" si="5"/>
        <v>2</v>
      </c>
      <c r="W5" s="20">
        <f t="shared" si="6"/>
        <v>0</v>
      </c>
      <c r="X5" s="20">
        <f t="shared" si="7"/>
        <v>2</v>
      </c>
      <c r="Y5" s="20">
        <f t="shared" si="8"/>
        <v>18</v>
      </c>
      <c r="Z5" s="20">
        <f t="shared" si="9"/>
        <v>20</v>
      </c>
    </row>
    <row r="6" spans="1:26" ht="12.75">
      <c r="A6" s="1"/>
      <c r="B6" s="22" t="s">
        <v>38</v>
      </c>
      <c r="C6" s="20">
        <v>19</v>
      </c>
      <c r="D6" s="20">
        <v>14</v>
      </c>
      <c r="E6" s="20">
        <f t="shared" si="0"/>
        <v>33</v>
      </c>
      <c r="F6" s="20">
        <v>3</v>
      </c>
      <c r="G6" s="20">
        <v>2</v>
      </c>
      <c r="H6" s="20">
        <v>3</v>
      </c>
      <c r="I6" s="20">
        <v>22</v>
      </c>
      <c r="J6" s="23">
        <v>14</v>
      </c>
      <c r="K6" s="20">
        <v>2</v>
      </c>
      <c r="L6" s="20">
        <v>2</v>
      </c>
      <c r="M6" s="20">
        <f t="shared" si="1"/>
        <v>4</v>
      </c>
      <c r="N6" s="20">
        <v>0</v>
      </c>
      <c r="O6" s="20">
        <v>0</v>
      </c>
      <c r="P6" s="20">
        <v>0</v>
      </c>
      <c r="Q6" s="20">
        <v>15</v>
      </c>
      <c r="R6" s="23">
        <v>5</v>
      </c>
      <c r="S6" s="20">
        <f t="shared" si="2"/>
        <v>21</v>
      </c>
      <c r="T6" s="20">
        <f t="shared" si="3"/>
        <v>16</v>
      </c>
      <c r="U6" s="20">
        <f t="shared" si="4"/>
        <v>37</v>
      </c>
      <c r="V6" s="20">
        <f t="shared" si="5"/>
        <v>3</v>
      </c>
      <c r="W6" s="20">
        <f t="shared" si="6"/>
        <v>2</v>
      </c>
      <c r="X6" s="20">
        <f t="shared" si="7"/>
        <v>3</v>
      </c>
      <c r="Y6" s="20">
        <f t="shared" si="8"/>
        <v>37</v>
      </c>
      <c r="Z6" s="20">
        <f t="shared" si="9"/>
        <v>19</v>
      </c>
    </row>
    <row r="7" spans="1:26" ht="12.75">
      <c r="A7" s="1"/>
      <c r="B7" s="22" t="s">
        <v>39</v>
      </c>
      <c r="C7" s="20">
        <v>13</v>
      </c>
      <c r="D7" s="20">
        <v>8</v>
      </c>
      <c r="E7" s="20">
        <f t="shared" si="0"/>
        <v>21</v>
      </c>
      <c r="F7" s="20">
        <v>2</v>
      </c>
      <c r="G7" s="20">
        <v>0</v>
      </c>
      <c r="H7" s="20">
        <v>0</v>
      </c>
      <c r="I7" s="20">
        <v>22</v>
      </c>
      <c r="J7" s="23">
        <v>15</v>
      </c>
      <c r="K7" s="20">
        <v>3</v>
      </c>
      <c r="L7" s="20">
        <v>2</v>
      </c>
      <c r="M7" s="20">
        <f t="shared" si="1"/>
        <v>5</v>
      </c>
      <c r="N7" s="20">
        <v>1</v>
      </c>
      <c r="O7" s="20">
        <v>0</v>
      </c>
      <c r="P7" s="20">
        <v>1</v>
      </c>
      <c r="Q7" s="20">
        <v>8</v>
      </c>
      <c r="R7" s="23">
        <v>6</v>
      </c>
      <c r="S7" s="20">
        <f t="shared" si="2"/>
        <v>16</v>
      </c>
      <c r="T7" s="20">
        <f t="shared" si="3"/>
        <v>10</v>
      </c>
      <c r="U7" s="20">
        <f t="shared" si="4"/>
        <v>26</v>
      </c>
      <c r="V7" s="20">
        <f t="shared" si="5"/>
        <v>3</v>
      </c>
      <c r="W7" s="20">
        <f t="shared" si="6"/>
        <v>0</v>
      </c>
      <c r="X7" s="20">
        <f t="shared" si="7"/>
        <v>1</v>
      </c>
      <c r="Y7" s="20">
        <f t="shared" si="8"/>
        <v>30</v>
      </c>
      <c r="Z7" s="20">
        <f t="shared" si="9"/>
        <v>21</v>
      </c>
    </row>
    <row r="8" spans="1:26" ht="12.75">
      <c r="A8" s="1"/>
      <c r="B8" s="22" t="s">
        <v>48</v>
      </c>
      <c r="C8" s="20">
        <v>8</v>
      </c>
      <c r="D8" s="20">
        <v>8</v>
      </c>
      <c r="E8" s="20">
        <f t="shared" si="0"/>
        <v>16</v>
      </c>
      <c r="F8" s="20">
        <v>2</v>
      </c>
      <c r="G8" s="20">
        <v>0</v>
      </c>
      <c r="H8" s="20">
        <v>1</v>
      </c>
      <c r="I8" s="20">
        <v>25</v>
      </c>
      <c r="J8" s="23">
        <v>14</v>
      </c>
      <c r="K8" s="20">
        <v>3</v>
      </c>
      <c r="L8" s="20">
        <v>3</v>
      </c>
      <c r="M8" s="20">
        <f t="shared" si="1"/>
        <v>6</v>
      </c>
      <c r="N8" s="20">
        <v>0</v>
      </c>
      <c r="O8" s="20">
        <v>1</v>
      </c>
      <c r="P8" s="20">
        <v>1</v>
      </c>
      <c r="Q8" s="20">
        <v>30</v>
      </c>
      <c r="R8" s="23">
        <v>7</v>
      </c>
      <c r="S8" s="20">
        <f t="shared" si="2"/>
        <v>11</v>
      </c>
      <c r="T8" s="20">
        <f t="shared" si="3"/>
        <v>11</v>
      </c>
      <c r="U8" s="20">
        <f t="shared" si="4"/>
        <v>22</v>
      </c>
      <c r="V8" s="20">
        <f t="shared" si="5"/>
        <v>2</v>
      </c>
      <c r="W8" s="20">
        <f t="shared" si="6"/>
        <v>1</v>
      </c>
      <c r="X8" s="20">
        <f t="shared" si="7"/>
        <v>2</v>
      </c>
      <c r="Y8" s="20">
        <f t="shared" si="8"/>
        <v>55</v>
      </c>
      <c r="Z8" s="20">
        <f t="shared" si="9"/>
        <v>21</v>
      </c>
    </row>
    <row r="9" spans="1:26" ht="12.75">
      <c r="A9" s="1"/>
      <c r="B9" s="22" t="s">
        <v>54</v>
      </c>
      <c r="C9" s="20">
        <v>5</v>
      </c>
      <c r="D9" s="20">
        <v>7</v>
      </c>
      <c r="E9" s="20">
        <f t="shared" si="0"/>
        <v>12</v>
      </c>
      <c r="F9" s="20">
        <v>3</v>
      </c>
      <c r="G9" s="20">
        <v>1</v>
      </c>
      <c r="H9" s="20">
        <v>1</v>
      </c>
      <c r="I9" s="20">
        <v>14</v>
      </c>
      <c r="J9" s="23">
        <v>13</v>
      </c>
      <c r="K9" s="20">
        <v>5</v>
      </c>
      <c r="L9" s="20">
        <v>3</v>
      </c>
      <c r="M9" s="20">
        <f t="shared" si="1"/>
        <v>8</v>
      </c>
      <c r="N9" s="20">
        <v>1</v>
      </c>
      <c r="O9" s="20">
        <v>0</v>
      </c>
      <c r="P9" s="20">
        <v>0</v>
      </c>
      <c r="Q9" s="20">
        <v>4</v>
      </c>
      <c r="R9" s="23">
        <v>7</v>
      </c>
      <c r="S9" s="20">
        <f t="shared" si="2"/>
        <v>10</v>
      </c>
      <c r="T9" s="20">
        <f t="shared" si="3"/>
        <v>10</v>
      </c>
      <c r="U9" s="20">
        <f t="shared" si="4"/>
        <v>20</v>
      </c>
      <c r="V9" s="20">
        <f t="shared" si="5"/>
        <v>4</v>
      </c>
      <c r="W9" s="20">
        <f t="shared" si="6"/>
        <v>1</v>
      </c>
      <c r="X9" s="20">
        <f t="shared" si="7"/>
        <v>1</v>
      </c>
      <c r="Y9" s="20">
        <f t="shared" si="8"/>
        <v>18</v>
      </c>
      <c r="Z9" s="20">
        <f t="shared" si="9"/>
        <v>20</v>
      </c>
    </row>
    <row r="10" spans="1:26" ht="12.75">
      <c r="A10" s="1"/>
      <c r="B10" s="22" t="s">
        <v>40</v>
      </c>
      <c r="C10" s="20">
        <v>6</v>
      </c>
      <c r="D10" s="20">
        <v>9</v>
      </c>
      <c r="E10" s="20">
        <f t="shared" si="0"/>
        <v>15</v>
      </c>
      <c r="F10" s="20">
        <v>6</v>
      </c>
      <c r="G10" s="20">
        <v>0</v>
      </c>
      <c r="H10" s="20">
        <v>1</v>
      </c>
      <c r="I10" s="20">
        <v>2</v>
      </c>
      <c r="J10" s="23">
        <v>12</v>
      </c>
      <c r="K10" s="20">
        <v>0</v>
      </c>
      <c r="L10" s="20">
        <v>4</v>
      </c>
      <c r="M10" s="20">
        <f t="shared" si="1"/>
        <v>4</v>
      </c>
      <c r="N10" s="20">
        <v>0</v>
      </c>
      <c r="O10" s="20">
        <v>0</v>
      </c>
      <c r="P10" s="20">
        <v>0</v>
      </c>
      <c r="Q10" s="20">
        <v>6</v>
      </c>
      <c r="R10" s="23">
        <v>6</v>
      </c>
      <c r="S10" s="20">
        <f t="shared" si="2"/>
        <v>6</v>
      </c>
      <c r="T10" s="20">
        <f t="shared" si="3"/>
        <v>13</v>
      </c>
      <c r="U10" s="20">
        <f t="shared" si="4"/>
        <v>19</v>
      </c>
      <c r="V10" s="20">
        <f t="shared" si="5"/>
        <v>6</v>
      </c>
      <c r="W10" s="20">
        <f t="shared" si="6"/>
        <v>0</v>
      </c>
      <c r="X10" s="20">
        <f t="shared" si="7"/>
        <v>1</v>
      </c>
      <c r="Y10" s="20">
        <f t="shared" si="8"/>
        <v>8</v>
      </c>
      <c r="Z10" s="20">
        <f t="shared" si="9"/>
        <v>18</v>
      </c>
    </row>
    <row r="11" spans="1:26" ht="12.75">
      <c r="A11" s="1"/>
      <c r="B11" s="22" t="s">
        <v>46</v>
      </c>
      <c r="C11" s="20">
        <v>4</v>
      </c>
      <c r="D11" s="20">
        <v>10</v>
      </c>
      <c r="E11" s="20">
        <f t="shared" si="0"/>
        <v>14</v>
      </c>
      <c r="F11" s="20">
        <v>1</v>
      </c>
      <c r="G11" s="20">
        <v>0</v>
      </c>
      <c r="H11" s="20">
        <v>1</v>
      </c>
      <c r="I11" s="20">
        <v>18</v>
      </c>
      <c r="J11" s="23">
        <v>16</v>
      </c>
      <c r="K11" s="20">
        <v>3</v>
      </c>
      <c r="L11" s="20">
        <v>2</v>
      </c>
      <c r="M11" s="20">
        <f t="shared" si="1"/>
        <v>5</v>
      </c>
      <c r="N11" s="20">
        <v>2</v>
      </c>
      <c r="O11" s="20">
        <v>0</v>
      </c>
      <c r="P11" s="20">
        <v>0</v>
      </c>
      <c r="Q11" s="20">
        <v>2</v>
      </c>
      <c r="R11" s="23">
        <v>7</v>
      </c>
      <c r="S11" s="20">
        <f t="shared" si="2"/>
        <v>7</v>
      </c>
      <c r="T11" s="20">
        <f t="shared" si="3"/>
        <v>12</v>
      </c>
      <c r="U11" s="20">
        <f t="shared" si="4"/>
        <v>19</v>
      </c>
      <c r="V11" s="20">
        <f t="shared" si="5"/>
        <v>3</v>
      </c>
      <c r="W11" s="20">
        <f t="shared" si="6"/>
        <v>0</v>
      </c>
      <c r="X11" s="20">
        <f t="shared" si="7"/>
        <v>1</v>
      </c>
      <c r="Y11" s="20">
        <f t="shared" si="8"/>
        <v>20</v>
      </c>
      <c r="Z11" s="20">
        <f t="shared" si="9"/>
        <v>23</v>
      </c>
    </row>
    <row r="12" spans="1:26" ht="12.75">
      <c r="A12" s="1"/>
      <c r="B12" s="22" t="s">
        <v>36</v>
      </c>
      <c r="C12" s="20">
        <v>1</v>
      </c>
      <c r="D12" s="20">
        <v>13</v>
      </c>
      <c r="E12" s="20">
        <f t="shared" si="0"/>
        <v>14</v>
      </c>
      <c r="F12" s="20">
        <v>0</v>
      </c>
      <c r="G12" s="20">
        <v>0</v>
      </c>
      <c r="H12" s="20">
        <v>0</v>
      </c>
      <c r="I12" s="20">
        <v>32</v>
      </c>
      <c r="J12" s="23">
        <v>16</v>
      </c>
      <c r="K12" s="20">
        <v>1</v>
      </c>
      <c r="L12" s="20">
        <v>3</v>
      </c>
      <c r="M12" s="20">
        <f t="shared" si="1"/>
        <v>4</v>
      </c>
      <c r="N12" s="20">
        <v>0</v>
      </c>
      <c r="O12" s="20">
        <v>0</v>
      </c>
      <c r="P12" s="20">
        <v>0</v>
      </c>
      <c r="Q12" s="20">
        <v>14</v>
      </c>
      <c r="R12" s="23">
        <v>7</v>
      </c>
      <c r="S12" s="20">
        <f t="shared" si="2"/>
        <v>2</v>
      </c>
      <c r="T12" s="20">
        <f t="shared" si="3"/>
        <v>16</v>
      </c>
      <c r="U12" s="20">
        <f t="shared" si="4"/>
        <v>18</v>
      </c>
      <c r="V12" s="20">
        <f t="shared" si="5"/>
        <v>0</v>
      </c>
      <c r="W12" s="20">
        <f t="shared" si="6"/>
        <v>0</v>
      </c>
      <c r="X12" s="20">
        <f t="shared" si="7"/>
        <v>0</v>
      </c>
      <c r="Y12" s="20">
        <f t="shared" si="8"/>
        <v>46</v>
      </c>
      <c r="Z12" s="20">
        <f t="shared" si="9"/>
        <v>23</v>
      </c>
    </row>
    <row r="13" spans="1:26" ht="12.75">
      <c r="A13" s="1"/>
      <c r="B13" s="22" t="s">
        <v>52</v>
      </c>
      <c r="C13" s="20">
        <v>3</v>
      </c>
      <c r="D13" s="20">
        <v>6</v>
      </c>
      <c r="E13" s="20">
        <f t="shared" si="0"/>
        <v>9</v>
      </c>
      <c r="F13" s="20">
        <v>1</v>
      </c>
      <c r="G13" s="20">
        <v>0</v>
      </c>
      <c r="H13" s="20">
        <v>0</v>
      </c>
      <c r="I13" s="20">
        <v>2</v>
      </c>
      <c r="J13" s="23">
        <v>15</v>
      </c>
      <c r="K13" s="20">
        <v>4</v>
      </c>
      <c r="L13" s="20">
        <v>1</v>
      </c>
      <c r="M13" s="20">
        <f t="shared" si="1"/>
        <v>5</v>
      </c>
      <c r="N13" s="20">
        <v>1</v>
      </c>
      <c r="O13" s="20">
        <v>0</v>
      </c>
      <c r="P13" s="20">
        <v>1</v>
      </c>
      <c r="Q13" s="20">
        <v>0</v>
      </c>
      <c r="R13" s="23">
        <v>7</v>
      </c>
      <c r="S13" s="20">
        <f t="shared" si="2"/>
        <v>7</v>
      </c>
      <c r="T13" s="20">
        <f t="shared" si="3"/>
        <v>7</v>
      </c>
      <c r="U13" s="20">
        <f t="shared" si="4"/>
        <v>14</v>
      </c>
      <c r="V13" s="20">
        <f t="shared" si="5"/>
        <v>2</v>
      </c>
      <c r="W13" s="20">
        <f t="shared" si="6"/>
        <v>0</v>
      </c>
      <c r="X13" s="20">
        <f t="shared" si="7"/>
        <v>1</v>
      </c>
      <c r="Y13" s="20">
        <f t="shared" si="8"/>
        <v>2</v>
      </c>
      <c r="Z13" s="20">
        <f t="shared" si="9"/>
        <v>22</v>
      </c>
    </row>
    <row r="14" spans="1:26" ht="12.75">
      <c r="A14" s="1"/>
      <c r="B14" s="22" t="s">
        <v>51</v>
      </c>
      <c r="C14" s="20">
        <v>5</v>
      </c>
      <c r="D14" s="20">
        <v>5</v>
      </c>
      <c r="E14" s="20">
        <f t="shared" si="0"/>
        <v>10</v>
      </c>
      <c r="F14" s="20">
        <v>1</v>
      </c>
      <c r="G14" s="20">
        <v>0</v>
      </c>
      <c r="H14" s="20">
        <v>0</v>
      </c>
      <c r="I14" s="20">
        <v>12</v>
      </c>
      <c r="J14" s="23">
        <v>10</v>
      </c>
      <c r="K14" s="20">
        <v>1</v>
      </c>
      <c r="L14" s="20">
        <v>2</v>
      </c>
      <c r="M14" s="20">
        <f t="shared" si="1"/>
        <v>3</v>
      </c>
      <c r="N14" s="20">
        <v>1</v>
      </c>
      <c r="O14" s="20">
        <v>0</v>
      </c>
      <c r="P14" s="20">
        <v>0</v>
      </c>
      <c r="Q14" s="20">
        <v>2</v>
      </c>
      <c r="R14" s="23">
        <v>3</v>
      </c>
      <c r="S14" s="20">
        <f t="shared" si="2"/>
        <v>6</v>
      </c>
      <c r="T14" s="20">
        <f t="shared" si="3"/>
        <v>7</v>
      </c>
      <c r="U14" s="20">
        <f t="shared" si="4"/>
        <v>13</v>
      </c>
      <c r="V14" s="20">
        <f t="shared" si="5"/>
        <v>2</v>
      </c>
      <c r="W14" s="20">
        <f t="shared" si="6"/>
        <v>0</v>
      </c>
      <c r="X14" s="20">
        <f t="shared" si="7"/>
        <v>0</v>
      </c>
      <c r="Y14" s="20">
        <f t="shared" si="8"/>
        <v>14</v>
      </c>
      <c r="Z14" s="20">
        <f t="shared" si="9"/>
        <v>13</v>
      </c>
    </row>
    <row r="15" spans="1:26" ht="12.75">
      <c r="A15" s="1"/>
      <c r="B15" s="22" t="s">
        <v>47</v>
      </c>
      <c r="C15" s="20">
        <v>3</v>
      </c>
      <c r="D15" s="20">
        <v>4</v>
      </c>
      <c r="E15" s="20">
        <f t="shared" si="0"/>
        <v>7</v>
      </c>
      <c r="F15" s="20">
        <v>0</v>
      </c>
      <c r="G15" s="20">
        <v>0</v>
      </c>
      <c r="H15" s="20">
        <v>0</v>
      </c>
      <c r="I15" s="20">
        <v>10</v>
      </c>
      <c r="J15" s="23">
        <v>16</v>
      </c>
      <c r="K15" s="20">
        <v>1</v>
      </c>
      <c r="L15" s="20">
        <v>4</v>
      </c>
      <c r="M15" s="20">
        <f t="shared" si="1"/>
        <v>5</v>
      </c>
      <c r="N15" s="20">
        <v>1</v>
      </c>
      <c r="O15" s="20">
        <v>0</v>
      </c>
      <c r="P15" s="20">
        <v>0</v>
      </c>
      <c r="Q15" s="20">
        <v>4</v>
      </c>
      <c r="R15" s="23">
        <v>7</v>
      </c>
      <c r="S15" s="20">
        <f t="shared" si="2"/>
        <v>4</v>
      </c>
      <c r="T15" s="20">
        <f t="shared" si="3"/>
        <v>8</v>
      </c>
      <c r="U15" s="20">
        <f t="shared" si="4"/>
        <v>12</v>
      </c>
      <c r="V15" s="20">
        <f t="shared" si="5"/>
        <v>1</v>
      </c>
      <c r="W15" s="20">
        <f t="shared" si="6"/>
        <v>0</v>
      </c>
      <c r="X15" s="20">
        <f t="shared" si="7"/>
        <v>0</v>
      </c>
      <c r="Y15" s="20">
        <f t="shared" si="8"/>
        <v>14</v>
      </c>
      <c r="Z15" s="20">
        <f t="shared" si="9"/>
        <v>23</v>
      </c>
    </row>
    <row r="16" spans="1:26" ht="12.75">
      <c r="A16" s="1"/>
      <c r="B16" s="22" t="s">
        <v>88</v>
      </c>
      <c r="C16" s="20">
        <v>6</v>
      </c>
      <c r="D16" s="20">
        <v>3</v>
      </c>
      <c r="E16" s="20">
        <f t="shared" si="0"/>
        <v>9</v>
      </c>
      <c r="F16" s="20">
        <v>1</v>
      </c>
      <c r="G16" s="20">
        <v>0</v>
      </c>
      <c r="H16" s="20">
        <v>2</v>
      </c>
      <c r="I16" s="20">
        <v>6</v>
      </c>
      <c r="J16" s="23">
        <v>10</v>
      </c>
      <c r="K16" s="20">
        <v>0</v>
      </c>
      <c r="L16" s="20">
        <v>1</v>
      </c>
      <c r="M16" s="20">
        <f t="shared" si="1"/>
        <v>1</v>
      </c>
      <c r="N16" s="20">
        <v>0</v>
      </c>
      <c r="O16" s="20">
        <v>0</v>
      </c>
      <c r="P16" s="20">
        <v>0</v>
      </c>
      <c r="Q16" s="20">
        <v>16</v>
      </c>
      <c r="R16" s="23">
        <v>4</v>
      </c>
      <c r="S16" s="20">
        <f t="shared" si="2"/>
        <v>6</v>
      </c>
      <c r="T16" s="20">
        <f t="shared" si="3"/>
        <v>4</v>
      </c>
      <c r="U16" s="20">
        <f t="shared" si="4"/>
        <v>10</v>
      </c>
      <c r="V16" s="20">
        <f t="shared" si="5"/>
        <v>1</v>
      </c>
      <c r="W16" s="20">
        <f t="shared" si="6"/>
        <v>0</v>
      </c>
      <c r="X16" s="20">
        <f t="shared" si="7"/>
        <v>2</v>
      </c>
      <c r="Y16" s="20">
        <f t="shared" si="8"/>
        <v>22</v>
      </c>
      <c r="Z16" s="20">
        <f t="shared" si="9"/>
        <v>14</v>
      </c>
    </row>
    <row r="17" spans="1:26" ht="12.75">
      <c r="A17" s="1"/>
      <c r="B17" s="22" t="s">
        <v>61</v>
      </c>
      <c r="C17" s="20">
        <v>0</v>
      </c>
      <c r="D17" s="20">
        <v>7</v>
      </c>
      <c r="E17" s="20">
        <f t="shared" si="0"/>
        <v>7</v>
      </c>
      <c r="F17" s="20">
        <v>0</v>
      </c>
      <c r="G17" s="20">
        <v>0</v>
      </c>
      <c r="H17" s="20">
        <v>0</v>
      </c>
      <c r="I17" s="20">
        <v>14</v>
      </c>
      <c r="J17" s="23">
        <v>14</v>
      </c>
      <c r="K17" s="20">
        <v>0</v>
      </c>
      <c r="L17" s="20">
        <v>1</v>
      </c>
      <c r="M17" s="20">
        <f t="shared" si="1"/>
        <v>1</v>
      </c>
      <c r="N17" s="20">
        <v>0</v>
      </c>
      <c r="O17" s="20">
        <v>0</v>
      </c>
      <c r="P17" s="20">
        <v>0</v>
      </c>
      <c r="Q17" s="20">
        <v>24</v>
      </c>
      <c r="R17" s="23">
        <v>5</v>
      </c>
      <c r="S17" s="20">
        <f t="shared" si="2"/>
        <v>0</v>
      </c>
      <c r="T17" s="20">
        <f t="shared" si="3"/>
        <v>8</v>
      </c>
      <c r="U17" s="20">
        <f t="shared" si="4"/>
        <v>8</v>
      </c>
      <c r="V17" s="20">
        <f t="shared" si="5"/>
        <v>0</v>
      </c>
      <c r="W17" s="20">
        <f t="shared" si="6"/>
        <v>0</v>
      </c>
      <c r="X17" s="20">
        <f t="shared" si="7"/>
        <v>0</v>
      </c>
      <c r="Y17" s="20">
        <f t="shared" si="8"/>
        <v>38</v>
      </c>
      <c r="Z17" s="20">
        <f t="shared" si="9"/>
        <v>19</v>
      </c>
    </row>
    <row r="18" spans="1:26" ht="12.75">
      <c r="A18" s="1"/>
      <c r="B18" s="22" t="s">
        <v>44</v>
      </c>
      <c r="C18" s="20">
        <v>2</v>
      </c>
      <c r="D18" s="20">
        <v>5</v>
      </c>
      <c r="E18" s="20">
        <f t="shared" si="0"/>
        <v>7</v>
      </c>
      <c r="F18" s="20">
        <v>1</v>
      </c>
      <c r="G18" s="20">
        <v>0</v>
      </c>
      <c r="H18" s="20">
        <v>0</v>
      </c>
      <c r="I18" s="20">
        <v>2</v>
      </c>
      <c r="J18" s="23">
        <v>16</v>
      </c>
      <c r="K18" s="20">
        <v>0</v>
      </c>
      <c r="L18" s="20">
        <v>0</v>
      </c>
      <c r="M18" s="20">
        <f t="shared" si="1"/>
        <v>0</v>
      </c>
      <c r="N18" s="20">
        <v>0</v>
      </c>
      <c r="O18" s="20">
        <v>0</v>
      </c>
      <c r="P18" s="20">
        <v>0</v>
      </c>
      <c r="Q18" s="20">
        <v>0</v>
      </c>
      <c r="R18" s="23">
        <v>7</v>
      </c>
      <c r="S18" s="20">
        <f t="shared" si="2"/>
        <v>2</v>
      </c>
      <c r="T18" s="20">
        <f t="shared" si="3"/>
        <v>5</v>
      </c>
      <c r="U18" s="20">
        <f t="shared" si="4"/>
        <v>7</v>
      </c>
      <c r="V18" s="20">
        <f t="shared" si="5"/>
        <v>1</v>
      </c>
      <c r="W18" s="20">
        <f t="shared" si="6"/>
        <v>0</v>
      </c>
      <c r="X18" s="20">
        <f t="shared" si="7"/>
        <v>0</v>
      </c>
      <c r="Y18" s="20">
        <f t="shared" si="8"/>
        <v>2</v>
      </c>
      <c r="Z18" s="20">
        <f t="shared" si="9"/>
        <v>23</v>
      </c>
    </row>
    <row r="19" spans="1:26" ht="12.75">
      <c r="A19" s="1"/>
      <c r="B19" s="22" t="s">
        <v>53</v>
      </c>
      <c r="C19" s="20">
        <v>5</v>
      </c>
      <c r="D19" s="20">
        <v>1</v>
      </c>
      <c r="E19" s="20">
        <f t="shared" si="0"/>
        <v>6</v>
      </c>
      <c r="F19" s="20">
        <v>1</v>
      </c>
      <c r="G19" s="20">
        <v>0</v>
      </c>
      <c r="H19" s="20">
        <v>0</v>
      </c>
      <c r="I19" s="20">
        <v>4</v>
      </c>
      <c r="J19" s="23">
        <v>15</v>
      </c>
      <c r="K19" s="20">
        <v>0</v>
      </c>
      <c r="L19" s="20">
        <v>0</v>
      </c>
      <c r="M19" s="20">
        <f t="shared" si="1"/>
        <v>0</v>
      </c>
      <c r="N19" s="20">
        <v>0</v>
      </c>
      <c r="O19" s="20">
        <v>0</v>
      </c>
      <c r="P19" s="20">
        <v>0</v>
      </c>
      <c r="Q19" s="20">
        <v>2</v>
      </c>
      <c r="R19" s="23">
        <v>7</v>
      </c>
      <c r="S19" s="20">
        <f t="shared" si="2"/>
        <v>5</v>
      </c>
      <c r="T19" s="20">
        <f t="shared" si="3"/>
        <v>1</v>
      </c>
      <c r="U19" s="20">
        <f t="shared" si="4"/>
        <v>6</v>
      </c>
      <c r="V19" s="20">
        <f t="shared" si="5"/>
        <v>1</v>
      </c>
      <c r="W19" s="20">
        <f t="shared" si="6"/>
        <v>0</v>
      </c>
      <c r="X19" s="20">
        <f t="shared" si="7"/>
        <v>0</v>
      </c>
      <c r="Y19" s="20">
        <f t="shared" si="8"/>
        <v>6</v>
      </c>
      <c r="Z19" s="20">
        <f t="shared" si="9"/>
        <v>22</v>
      </c>
    </row>
    <row r="20" spans="1:26" ht="12.75">
      <c r="A20" s="1"/>
      <c r="B20" s="22" t="s">
        <v>50</v>
      </c>
      <c r="C20" s="20">
        <v>1</v>
      </c>
      <c r="D20" s="20">
        <v>3</v>
      </c>
      <c r="E20" s="20">
        <f t="shared" si="0"/>
        <v>4</v>
      </c>
      <c r="F20" s="20">
        <v>0</v>
      </c>
      <c r="G20" s="20">
        <v>0</v>
      </c>
      <c r="H20" s="20">
        <v>0</v>
      </c>
      <c r="I20" s="20">
        <v>8</v>
      </c>
      <c r="J20" s="23">
        <v>9</v>
      </c>
      <c r="K20" s="20">
        <v>0</v>
      </c>
      <c r="L20" s="20">
        <v>1</v>
      </c>
      <c r="M20" s="20">
        <f t="shared" si="1"/>
        <v>1</v>
      </c>
      <c r="N20" s="20">
        <v>0</v>
      </c>
      <c r="O20" s="20">
        <v>0</v>
      </c>
      <c r="P20" s="20">
        <v>0</v>
      </c>
      <c r="Q20" s="20">
        <v>10</v>
      </c>
      <c r="R20" s="23">
        <v>7</v>
      </c>
      <c r="S20" s="20">
        <f t="shared" si="2"/>
        <v>1</v>
      </c>
      <c r="T20" s="20">
        <f t="shared" si="3"/>
        <v>4</v>
      </c>
      <c r="U20" s="20">
        <f t="shared" si="4"/>
        <v>5</v>
      </c>
      <c r="V20" s="20">
        <f t="shared" si="5"/>
        <v>0</v>
      </c>
      <c r="W20" s="20">
        <f t="shared" si="6"/>
        <v>0</v>
      </c>
      <c r="X20" s="20">
        <f t="shared" si="7"/>
        <v>0</v>
      </c>
      <c r="Y20" s="20">
        <f t="shared" si="8"/>
        <v>18</v>
      </c>
      <c r="Z20" s="20">
        <f t="shared" si="9"/>
        <v>16</v>
      </c>
    </row>
    <row r="21" spans="1:26" ht="12.75">
      <c r="A21" s="1"/>
      <c r="B21" s="22" t="s">
        <v>45</v>
      </c>
      <c r="C21" s="20">
        <v>1</v>
      </c>
      <c r="D21" s="20">
        <v>1</v>
      </c>
      <c r="E21" s="20">
        <f t="shared" si="0"/>
        <v>2</v>
      </c>
      <c r="F21" s="20">
        <v>0</v>
      </c>
      <c r="G21" s="20">
        <v>0</v>
      </c>
      <c r="H21" s="20">
        <v>0</v>
      </c>
      <c r="I21" s="20">
        <v>2</v>
      </c>
      <c r="J21" s="23">
        <v>15</v>
      </c>
      <c r="K21" s="20">
        <v>0</v>
      </c>
      <c r="L21" s="20">
        <v>3</v>
      </c>
      <c r="M21" s="20">
        <f t="shared" si="1"/>
        <v>3</v>
      </c>
      <c r="N21" s="20">
        <v>0</v>
      </c>
      <c r="O21" s="20">
        <v>0</v>
      </c>
      <c r="P21" s="20">
        <v>0</v>
      </c>
      <c r="Q21" s="20">
        <v>0</v>
      </c>
      <c r="R21" s="23">
        <v>6</v>
      </c>
      <c r="S21" s="20">
        <f t="shared" si="2"/>
        <v>1</v>
      </c>
      <c r="T21" s="20">
        <f t="shared" si="3"/>
        <v>4</v>
      </c>
      <c r="U21" s="20">
        <f t="shared" si="4"/>
        <v>5</v>
      </c>
      <c r="V21" s="20">
        <f t="shared" si="5"/>
        <v>0</v>
      </c>
      <c r="W21" s="20">
        <f t="shared" si="6"/>
        <v>0</v>
      </c>
      <c r="X21" s="20">
        <f t="shared" si="7"/>
        <v>0</v>
      </c>
      <c r="Y21" s="20">
        <f t="shared" si="8"/>
        <v>2</v>
      </c>
      <c r="Z21" s="20">
        <f t="shared" si="9"/>
        <v>21</v>
      </c>
    </row>
    <row r="22" spans="1:26" ht="12.75">
      <c r="A22" s="1"/>
      <c r="B22" s="22" t="s">
        <v>49</v>
      </c>
      <c r="C22" s="20">
        <v>0</v>
      </c>
      <c r="D22" s="20">
        <v>3</v>
      </c>
      <c r="E22" s="20">
        <f t="shared" si="0"/>
        <v>3</v>
      </c>
      <c r="F22" s="20">
        <v>0</v>
      </c>
      <c r="G22" s="20">
        <v>0</v>
      </c>
      <c r="H22" s="20">
        <v>0</v>
      </c>
      <c r="I22" s="20">
        <v>14</v>
      </c>
      <c r="J22" s="23">
        <v>10</v>
      </c>
      <c r="K22" s="20">
        <v>0</v>
      </c>
      <c r="L22" s="20">
        <v>0</v>
      </c>
      <c r="M22" s="20">
        <f t="shared" si="1"/>
        <v>0</v>
      </c>
      <c r="N22" s="20">
        <v>0</v>
      </c>
      <c r="O22" s="20">
        <v>0</v>
      </c>
      <c r="P22" s="20">
        <v>0</v>
      </c>
      <c r="Q22" s="20">
        <v>6</v>
      </c>
      <c r="R22" s="23">
        <v>2</v>
      </c>
      <c r="S22" s="20">
        <f t="shared" si="2"/>
        <v>0</v>
      </c>
      <c r="T22" s="20">
        <f t="shared" si="3"/>
        <v>3</v>
      </c>
      <c r="U22" s="20">
        <f t="shared" si="4"/>
        <v>3</v>
      </c>
      <c r="V22" s="20">
        <f t="shared" si="5"/>
        <v>0</v>
      </c>
      <c r="W22" s="20">
        <f t="shared" si="6"/>
        <v>0</v>
      </c>
      <c r="X22" s="20">
        <f t="shared" si="7"/>
        <v>0</v>
      </c>
      <c r="Y22" s="20">
        <f t="shared" si="8"/>
        <v>20</v>
      </c>
      <c r="Z22" s="20">
        <f t="shared" si="9"/>
        <v>12</v>
      </c>
    </row>
    <row r="23" spans="1:26" ht="12.75">
      <c r="A23" s="1"/>
      <c r="B23" s="22" t="s">
        <v>37</v>
      </c>
      <c r="C23" s="20">
        <v>0</v>
      </c>
      <c r="D23" s="20">
        <v>0</v>
      </c>
      <c r="E23" s="20">
        <f t="shared" si="0"/>
        <v>0</v>
      </c>
      <c r="F23" s="20">
        <v>0</v>
      </c>
      <c r="G23" s="20">
        <v>0</v>
      </c>
      <c r="H23" s="20">
        <v>0</v>
      </c>
      <c r="I23" s="20">
        <v>0</v>
      </c>
      <c r="J23" s="23">
        <v>0</v>
      </c>
      <c r="K23" s="20">
        <v>1</v>
      </c>
      <c r="L23" s="20">
        <v>0</v>
      </c>
      <c r="M23" s="20">
        <f t="shared" si="1"/>
        <v>1</v>
      </c>
      <c r="N23" s="20">
        <v>1</v>
      </c>
      <c r="O23" s="20">
        <v>0</v>
      </c>
      <c r="P23" s="20">
        <v>0</v>
      </c>
      <c r="Q23" s="20">
        <v>8</v>
      </c>
      <c r="R23" s="23">
        <v>2</v>
      </c>
      <c r="S23" s="20">
        <f t="shared" si="2"/>
        <v>1</v>
      </c>
      <c r="T23" s="20">
        <f t="shared" si="3"/>
        <v>0</v>
      </c>
      <c r="U23" s="20">
        <f t="shared" si="4"/>
        <v>1</v>
      </c>
      <c r="V23" s="20">
        <f t="shared" si="5"/>
        <v>1</v>
      </c>
      <c r="W23" s="20">
        <f t="shared" si="6"/>
        <v>0</v>
      </c>
      <c r="X23" s="20">
        <f t="shared" si="7"/>
        <v>0</v>
      </c>
      <c r="Y23" s="20">
        <f t="shared" si="8"/>
        <v>8</v>
      </c>
      <c r="Z23" s="20">
        <f t="shared" si="9"/>
        <v>2</v>
      </c>
    </row>
    <row r="24" spans="1:26" ht="12.75">
      <c r="A24" s="1"/>
      <c r="B24" s="22" t="s">
        <v>42</v>
      </c>
      <c r="C24" s="20">
        <v>0</v>
      </c>
      <c r="D24" s="20">
        <v>0</v>
      </c>
      <c r="E24" s="20">
        <f t="shared" si="0"/>
        <v>0</v>
      </c>
      <c r="F24" s="20">
        <v>0</v>
      </c>
      <c r="G24" s="20">
        <v>0</v>
      </c>
      <c r="H24" s="20">
        <v>0</v>
      </c>
      <c r="I24" s="20">
        <v>0</v>
      </c>
      <c r="J24" s="23">
        <v>2</v>
      </c>
      <c r="K24" s="20">
        <v>0</v>
      </c>
      <c r="L24" s="20">
        <v>0</v>
      </c>
      <c r="M24" s="20">
        <f t="shared" si="1"/>
        <v>0</v>
      </c>
      <c r="N24" s="20">
        <v>0</v>
      </c>
      <c r="O24" s="20">
        <v>0</v>
      </c>
      <c r="P24" s="20">
        <v>0</v>
      </c>
      <c r="Q24" s="20">
        <v>0</v>
      </c>
      <c r="R24" s="23">
        <v>3</v>
      </c>
      <c r="S24" s="20">
        <f t="shared" si="2"/>
        <v>0</v>
      </c>
      <c r="T24" s="20">
        <f t="shared" si="3"/>
        <v>0</v>
      </c>
      <c r="U24" s="20">
        <f t="shared" si="4"/>
        <v>0</v>
      </c>
      <c r="V24" s="20">
        <f t="shared" si="5"/>
        <v>0</v>
      </c>
      <c r="W24" s="20">
        <f t="shared" si="6"/>
        <v>0</v>
      </c>
      <c r="X24" s="20">
        <f t="shared" si="7"/>
        <v>0</v>
      </c>
      <c r="Y24" s="20">
        <f t="shared" si="8"/>
        <v>0</v>
      </c>
      <c r="Z24" s="20">
        <f t="shared" si="9"/>
        <v>5</v>
      </c>
    </row>
    <row r="25" spans="1:26" ht="12.75">
      <c r="A25" s="1"/>
      <c r="B25" s="22" t="s">
        <v>55</v>
      </c>
      <c r="C25" s="20">
        <v>0</v>
      </c>
      <c r="D25" s="20">
        <v>0</v>
      </c>
      <c r="E25" s="20">
        <f t="shared" si="0"/>
        <v>0</v>
      </c>
      <c r="F25" s="20">
        <v>0</v>
      </c>
      <c r="G25" s="20">
        <v>0</v>
      </c>
      <c r="H25" s="20">
        <v>0</v>
      </c>
      <c r="I25" s="20">
        <v>0</v>
      </c>
      <c r="J25" s="23">
        <v>0</v>
      </c>
      <c r="K25" s="20">
        <v>0</v>
      </c>
      <c r="L25" s="20">
        <v>0</v>
      </c>
      <c r="M25" s="20">
        <f t="shared" si="1"/>
        <v>0</v>
      </c>
      <c r="N25" s="20">
        <v>0</v>
      </c>
      <c r="O25" s="20">
        <v>0</v>
      </c>
      <c r="P25" s="20">
        <v>0</v>
      </c>
      <c r="Q25" s="20">
        <v>2</v>
      </c>
      <c r="R25" s="23">
        <v>2</v>
      </c>
      <c r="S25" s="20">
        <f t="shared" si="2"/>
        <v>0</v>
      </c>
      <c r="T25" s="20">
        <f t="shared" si="3"/>
        <v>0</v>
      </c>
      <c r="U25" s="20">
        <f t="shared" si="4"/>
        <v>0</v>
      </c>
      <c r="V25" s="20">
        <f t="shared" si="5"/>
        <v>0</v>
      </c>
      <c r="W25" s="20">
        <f t="shared" si="6"/>
        <v>0</v>
      </c>
      <c r="X25" s="20">
        <f t="shared" si="7"/>
        <v>0</v>
      </c>
      <c r="Y25" s="20">
        <f t="shared" si="8"/>
        <v>2</v>
      </c>
      <c r="Z25" s="20">
        <f t="shared" si="9"/>
        <v>2</v>
      </c>
    </row>
    <row r="26" spans="1:26" ht="12.75">
      <c r="A26" s="1"/>
      <c r="B26" s="22" t="s">
        <v>56</v>
      </c>
      <c r="C26" s="20">
        <v>0</v>
      </c>
      <c r="D26" s="20">
        <v>0</v>
      </c>
      <c r="E26" s="20">
        <f t="shared" si="0"/>
        <v>0</v>
      </c>
      <c r="F26" s="20">
        <v>0</v>
      </c>
      <c r="G26" s="20">
        <v>0</v>
      </c>
      <c r="H26" s="20">
        <v>0</v>
      </c>
      <c r="I26" s="20">
        <v>0</v>
      </c>
      <c r="J26" s="23">
        <v>7</v>
      </c>
      <c r="K26" s="20">
        <v>0</v>
      </c>
      <c r="L26" s="20">
        <v>0</v>
      </c>
      <c r="M26" s="20">
        <f t="shared" si="1"/>
        <v>0</v>
      </c>
      <c r="N26" s="20">
        <v>0</v>
      </c>
      <c r="O26" s="20">
        <v>0</v>
      </c>
      <c r="P26" s="20">
        <v>0</v>
      </c>
      <c r="Q26" s="20">
        <v>0</v>
      </c>
      <c r="R26" s="23">
        <v>3</v>
      </c>
      <c r="S26" s="20">
        <f t="shared" si="2"/>
        <v>0</v>
      </c>
      <c r="T26" s="20">
        <f t="shared" si="3"/>
        <v>0</v>
      </c>
      <c r="U26" s="20">
        <f t="shared" si="4"/>
        <v>0</v>
      </c>
      <c r="V26" s="20">
        <f t="shared" si="5"/>
        <v>0</v>
      </c>
      <c r="W26" s="20">
        <f t="shared" si="6"/>
        <v>0</v>
      </c>
      <c r="X26" s="20">
        <f t="shared" si="7"/>
        <v>0</v>
      </c>
      <c r="Y26" s="20">
        <f t="shared" si="8"/>
        <v>0</v>
      </c>
      <c r="Z26" s="20">
        <f t="shared" si="9"/>
        <v>10</v>
      </c>
    </row>
    <row r="27" spans="1:26" ht="12.75">
      <c r="A27" s="1"/>
      <c r="B27" s="22" t="s">
        <v>57</v>
      </c>
      <c r="C27" s="20">
        <v>0</v>
      </c>
      <c r="D27" s="20">
        <v>0</v>
      </c>
      <c r="E27" s="20">
        <f t="shared" si="0"/>
        <v>0</v>
      </c>
      <c r="F27" s="20">
        <v>0</v>
      </c>
      <c r="G27" s="20">
        <v>0</v>
      </c>
      <c r="H27" s="20">
        <v>0</v>
      </c>
      <c r="I27" s="20">
        <v>0</v>
      </c>
      <c r="J27" s="23">
        <v>7</v>
      </c>
      <c r="K27" s="20">
        <v>0</v>
      </c>
      <c r="L27" s="20">
        <v>0</v>
      </c>
      <c r="M27" s="20">
        <f t="shared" si="1"/>
        <v>0</v>
      </c>
      <c r="N27" s="20">
        <v>0</v>
      </c>
      <c r="O27" s="20">
        <v>0</v>
      </c>
      <c r="P27" s="20">
        <v>0</v>
      </c>
      <c r="Q27" s="20">
        <v>0</v>
      </c>
      <c r="R27" s="23">
        <v>2</v>
      </c>
      <c r="S27" s="20">
        <f t="shared" si="2"/>
        <v>0</v>
      </c>
      <c r="T27" s="20">
        <f t="shared" si="3"/>
        <v>0</v>
      </c>
      <c r="U27" s="20">
        <f t="shared" si="4"/>
        <v>0</v>
      </c>
      <c r="V27" s="20">
        <f t="shared" si="5"/>
        <v>0</v>
      </c>
      <c r="W27" s="20">
        <f t="shared" si="6"/>
        <v>0</v>
      </c>
      <c r="X27" s="20">
        <f t="shared" si="7"/>
        <v>0</v>
      </c>
      <c r="Y27" s="20">
        <f t="shared" si="8"/>
        <v>0</v>
      </c>
      <c r="Z27" s="20">
        <f t="shared" si="9"/>
        <v>9</v>
      </c>
    </row>
    <row r="28" spans="1:26" ht="12.75">
      <c r="A28" s="1"/>
      <c r="B28" s="22" t="s">
        <v>10</v>
      </c>
      <c r="C28" s="20">
        <v>0</v>
      </c>
      <c r="D28" s="20">
        <v>0</v>
      </c>
      <c r="E28" s="20">
        <f t="shared" si="0"/>
        <v>0</v>
      </c>
      <c r="F28" s="20">
        <v>0</v>
      </c>
      <c r="G28" s="20">
        <v>0</v>
      </c>
      <c r="H28" s="20">
        <v>0</v>
      </c>
      <c r="I28" s="20">
        <v>4</v>
      </c>
      <c r="J28" s="23">
        <v>16</v>
      </c>
      <c r="K28" s="20">
        <v>0</v>
      </c>
      <c r="L28" s="20">
        <v>0</v>
      </c>
      <c r="M28" s="20">
        <f t="shared" si="1"/>
        <v>0</v>
      </c>
      <c r="N28" s="20">
        <v>0</v>
      </c>
      <c r="O28" s="20">
        <v>0</v>
      </c>
      <c r="P28" s="20">
        <v>0</v>
      </c>
      <c r="Q28" s="20">
        <v>0</v>
      </c>
      <c r="R28" s="23">
        <v>7</v>
      </c>
      <c r="S28" s="20">
        <f t="shared" si="2"/>
        <v>0</v>
      </c>
      <c r="T28" s="20">
        <f t="shared" si="3"/>
        <v>0</v>
      </c>
      <c r="U28" s="20">
        <f t="shared" si="4"/>
        <v>0</v>
      </c>
      <c r="V28" s="20">
        <f t="shared" si="5"/>
        <v>0</v>
      </c>
      <c r="W28" s="20">
        <f t="shared" si="6"/>
        <v>0</v>
      </c>
      <c r="X28" s="20">
        <f t="shared" si="7"/>
        <v>0</v>
      </c>
      <c r="Y28" s="20">
        <f t="shared" si="8"/>
        <v>4</v>
      </c>
      <c r="Z28" s="20">
        <f t="shared" si="9"/>
        <v>23</v>
      </c>
    </row>
    <row r="29" spans="1:26" ht="12.75">
      <c r="A29" s="1"/>
      <c r="B29" s="20"/>
      <c r="C29" s="20" t="s">
        <v>27</v>
      </c>
      <c r="D29" s="20" t="s">
        <v>27</v>
      </c>
      <c r="E29" s="20"/>
      <c r="F29" s="20" t="s">
        <v>27</v>
      </c>
      <c r="G29" s="20"/>
      <c r="H29" s="20" t="s">
        <v>27</v>
      </c>
      <c r="I29" s="20" t="s">
        <v>27</v>
      </c>
      <c r="J29" s="23"/>
      <c r="K29" s="1" t="s">
        <v>27</v>
      </c>
      <c r="L29" s="1" t="s">
        <v>27</v>
      </c>
      <c r="M29" s="1"/>
      <c r="N29" s="1" t="s">
        <v>27</v>
      </c>
      <c r="O29" s="1"/>
      <c r="P29" s="1" t="s">
        <v>27</v>
      </c>
      <c r="Q29" s="1" t="s">
        <v>27</v>
      </c>
      <c r="R29" s="7"/>
      <c r="S29" s="1"/>
      <c r="T29" s="1"/>
      <c r="U29" s="1"/>
      <c r="V29" s="1"/>
      <c r="W29" s="1"/>
      <c r="X29" s="1"/>
      <c r="Y29" s="1"/>
      <c r="Z29" s="1"/>
    </row>
    <row r="30" spans="1:26" ht="12.75">
      <c r="A30" s="1"/>
      <c r="B30" s="22" t="s">
        <v>9</v>
      </c>
      <c r="C30" s="20">
        <f aca="true" t="shared" si="10" ref="C30:I30">SUM(C4:C28)</f>
        <v>121</v>
      </c>
      <c r="D30" s="20">
        <f t="shared" si="10"/>
        <v>165</v>
      </c>
      <c r="E30" s="20">
        <f t="shared" si="10"/>
        <v>286</v>
      </c>
      <c r="F30" s="20">
        <f t="shared" si="10"/>
        <v>27</v>
      </c>
      <c r="G30" s="20">
        <f t="shared" si="10"/>
        <v>4</v>
      </c>
      <c r="H30" s="20">
        <f t="shared" si="10"/>
        <v>14</v>
      </c>
      <c r="I30" s="20">
        <f t="shared" si="10"/>
        <v>250</v>
      </c>
      <c r="J30" s="23">
        <v>16</v>
      </c>
      <c r="K30" s="1">
        <f aca="true" t="shared" si="11" ref="K30:Q30">SUM(K4:K28)</f>
        <v>34</v>
      </c>
      <c r="L30" s="1">
        <f t="shared" si="11"/>
        <v>38</v>
      </c>
      <c r="M30" s="1">
        <f t="shared" si="11"/>
        <v>72</v>
      </c>
      <c r="N30" s="1">
        <f t="shared" si="11"/>
        <v>9</v>
      </c>
      <c r="O30" s="1">
        <f t="shared" si="11"/>
        <v>2</v>
      </c>
      <c r="P30" s="1">
        <f t="shared" si="11"/>
        <v>4</v>
      </c>
      <c r="Q30" s="1">
        <f t="shared" si="11"/>
        <v>165</v>
      </c>
      <c r="R30" s="7">
        <v>7</v>
      </c>
      <c r="S30" s="1">
        <f aca="true" t="shared" si="12" ref="S30:Y30">SUM(S4:S28)</f>
        <v>155</v>
      </c>
      <c r="T30" s="1">
        <f t="shared" si="12"/>
        <v>203</v>
      </c>
      <c r="U30" s="1">
        <f t="shared" si="12"/>
        <v>358</v>
      </c>
      <c r="V30" s="1">
        <f t="shared" si="12"/>
        <v>36</v>
      </c>
      <c r="W30" s="1">
        <f t="shared" si="12"/>
        <v>6</v>
      </c>
      <c r="X30" s="1">
        <f t="shared" si="12"/>
        <v>18</v>
      </c>
      <c r="Y30" s="1">
        <f t="shared" si="12"/>
        <v>415</v>
      </c>
      <c r="Z30" s="1">
        <f>J30+R30</f>
        <v>23</v>
      </c>
    </row>
    <row r="31" spans="1:26" ht="12.75">
      <c r="A31" s="1"/>
      <c r="B31" s="22" t="s">
        <v>21</v>
      </c>
      <c r="C31" s="20">
        <v>37</v>
      </c>
      <c r="D31" s="20">
        <v>40</v>
      </c>
      <c r="E31" s="20">
        <f>+D31+C31</f>
        <v>77</v>
      </c>
      <c r="F31" s="20">
        <v>13</v>
      </c>
      <c r="G31" s="20">
        <v>1</v>
      </c>
      <c r="H31" s="20">
        <v>2</v>
      </c>
      <c r="I31" s="20">
        <f>253+34</f>
        <v>287</v>
      </c>
      <c r="J31" s="23">
        <v>16</v>
      </c>
      <c r="K31" s="1">
        <v>26</v>
      </c>
      <c r="L31" s="1">
        <v>37</v>
      </c>
      <c r="M31" s="1">
        <f>+L31+K31</f>
        <v>63</v>
      </c>
      <c r="N31" s="1">
        <v>7</v>
      </c>
      <c r="O31" s="1">
        <v>0</v>
      </c>
      <c r="P31" s="1">
        <v>3</v>
      </c>
      <c r="Q31" s="20">
        <v>201</v>
      </c>
      <c r="R31" s="7">
        <v>7</v>
      </c>
      <c r="S31" s="1">
        <f>C31+K31</f>
        <v>63</v>
      </c>
      <c r="T31" s="1">
        <f>D31+L31</f>
        <v>77</v>
      </c>
      <c r="U31" s="1">
        <f>T31+S31</f>
        <v>140</v>
      </c>
      <c r="V31" s="1">
        <f>F31+N31</f>
        <v>20</v>
      </c>
      <c r="W31" s="1">
        <f>G31+O31</f>
        <v>1</v>
      </c>
      <c r="X31" s="1">
        <f>H31+P31</f>
        <v>5</v>
      </c>
      <c r="Y31" s="1">
        <f>I31+Q31</f>
        <v>488</v>
      </c>
      <c r="Z31" s="1">
        <f>J31+R31</f>
        <v>23</v>
      </c>
    </row>
    <row r="32" spans="1:26" ht="12.75">
      <c r="A32" s="1"/>
      <c r="B32" s="2"/>
      <c r="C32" s="20"/>
      <c r="D32" s="20"/>
      <c r="E32" s="20"/>
      <c r="F32" s="20"/>
      <c r="G32" s="1"/>
      <c r="H32" s="1"/>
      <c r="I32" s="20"/>
      <c r="J32" s="35"/>
      <c r="K32" s="1"/>
      <c r="L32" s="1"/>
      <c r="M32" s="1"/>
      <c r="N32" s="1"/>
      <c r="O32" s="1"/>
      <c r="P32" s="1"/>
      <c r="Q32" s="20"/>
      <c r="R32" s="8"/>
      <c r="S32" s="1"/>
      <c r="T32" s="1"/>
      <c r="U32" s="1"/>
      <c r="V32" s="1"/>
      <c r="W32" s="1"/>
      <c r="X32" s="1"/>
      <c r="Y32" s="1"/>
      <c r="Z32" s="1"/>
    </row>
    <row r="33" spans="1:26" ht="12.75">
      <c r="A33" s="1"/>
      <c r="B33" s="2"/>
      <c r="C33" s="20"/>
      <c r="D33" s="20"/>
      <c r="E33" s="20"/>
      <c r="F33" s="20"/>
      <c r="G33" s="1"/>
      <c r="H33" s="1"/>
      <c r="I33" s="20"/>
      <c r="J33" s="8"/>
      <c r="K33" s="1"/>
      <c r="L33" s="1"/>
      <c r="M33" s="1"/>
      <c r="N33" s="1"/>
      <c r="O33" s="1"/>
      <c r="P33" s="1"/>
      <c r="Q33" s="20"/>
      <c r="R33" s="8"/>
      <c r="S33" s="1"/>
      <c r="T33" s="1"/>
      <c r="U33" s="1"/>
      <c r="V33" s="1"/>
      <c r="W33" s="1"/>
      <c r="X33" s="1"/>
      <c r="Y33" s="1"/>
      <c r="Z33" s="1"/>
    </row>
    <row r="34" spans="1:26" ht="12.75">
      <c r="A34" s="1"/>
      <c r="B34" s="1"/>
      <c r="C34" s="1"/>
      <c r="D34" s="1"/>
      <c r="E34" s="1"/>
      <c r="F34" s="1"/>
      <c r="G34" s="1"/>
      <c r="H34" s="1"/>
      <c r="I34" s="20"/>
      <c r="J34" s="1"/>
      <c r="K34" s="8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>
      <c r="A35" s="1"/>
      <c r="B35" s="1"/>
      <c r="C35" s="2" t="s">
        <v>26</v>
      </c>
      <c r="D35" s="1"/>
      <c r="E35" s="1"/>
      <c r="F35" s="1"/>
      <c r="G35" s="1"/>
      <c r="H35" s="2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>
      <c r="A37" s="1"/>
      <c r="B37" s="1"/>
      <c r="C37" s="2" t="s">
        <v>27</v>
      </c>
      <c r="D37" s="2" t="s">
        <v>22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2" t="s">
        <v>25</v>
      </c>
      <c r="R37" s="2"/>
      <c r="S37" s="1"/>
      <c r="T37" s="1"/>
      <c r="U37" s="1"/>
      <c r="V37" s="1"/>
      <c r="W37" s="1"/>
      <c r="X37" s="1"/>
      <c r="Y37" s="1"/>
      <c r="Z37" s="1"/>
    </row>
    <row r="38" spans="1:26" ht="12.75">
      <c r="A38" s="9" t="s">
        <v>28</v>
      </c>
      <c r="B38" s="1"/>
      <c r="C38" s="4" t="s">
        <v>11</v>
      </c>
      <c r="D38" s="4" t="s">
        <v>12</v>
      </c>
      <c r="E38" s="26" t="s">
        <v>89</v>
      </c>
      <c r="F38" s="4" t="s">
        <v>14</v>
      </c>
      <c r="G38" s="4" t="s">
        <v>15</v>
      </c>
      <c r="H38" s="4" t="s">
        <v>16</v>
      </c>
      <c r="I38" s="4" t="s">
        <v>17</v>
      </c>
      <c r="J38" s="10" t="s">
        <v>18</v>
      </c>
      <c r="K38" s="4" t="s">
        <v>19</v>
      </c>
      <c r="L38" s="4" t="s">
        <v>8</v>
      </c>
      <c r="M38" s="1"/>
      <c r="N38" s="1"/>
      <c r="O38" s="1"/>
      <c r="P38" s="1"/>
      <c r="Q38" s="1"/>
      <c r="R38" s="1"/>
      <c r="S38" s="3" t="s">
        <v>33</v>
      </c>
      <c r="T38" s="1"/>
      <c r="U38" s="1"/>
      <c r="V38" s="1"/>
      <c r="W38" s="1"/>
      <c r="X38" s="1"/>
      <c r="Y38" s="1"/>
      <c r="Z38" s="1"/>
    </row>
    <row r="39" spans="1:26" ht="12.75">
      <c r="A39" s="11">
        <f>60/+F39*+G39</f>
        <v>2.142857142857143</v>
      </c>
      <c r="B39" s="2" t="s">
        <v>56</v>
      </c>
      <c r="C39" s="1">
        <v>6</v>
      </c>
      <c r="D39" s="1">
        <v>1</v>
      </c>
      <c r="E39" s="1">
        <v>0</v>
      </c>
      <c r="F39" s="27">
        <v>420</v>
      </c>
      <c r="G39" s="1">
        <v>15</v>
      </c>
      <c r="H39" s="1">
        <v>0</v>
      </c>
      <c r="I39" s="20">
        <f>12+21+19+24+17+28+15</f>
        <v>136</v>
      </c>
      <c r="J39" s="20">
        <f>13+23+20+25+24+29+17</f>
        <v>151</v>
      </c>
      <c r="K39" s="18">
        <f>I39/+J39</f>
        <v>0.9006622516556292</v>
      </c>
      <c r="L39" s="1">
        <v>7</v>
      </c>
      <c r="M39" s="1"/>
      <c r="O39" s="1"/>
      <c r="P39" s="22" t="s">
        <v>9</v>
      </c>
      <c r="Q39" s="24"/>
      <c r="R39" s="25"/>
      <c r="S39" s="20">
        <v>27</v>
      </c>
      <c r="T39" s="26" t="s">
        <v>24</v>
      </c>
      <c r="U39" s="25">
        <v>89</v>
      </c>
      <c r="V39" s="20"/>
      <c r="W39" s="16">
        <f>(S39/U39)</f>
        <v>0.30337078651685395</v>
      </c>
      <c r="X39" s="1"/>
      <c r="Y39" s="1"/>
      <c r="Z39" s="1"/>
    </row>
    <row r="40" spans="1:26" ht="12.75">
      <c r="A40" s="11">
        <f>60/+F40*+G40</f>
        <v>2.1176470588235294</v>
      </c>
      <c r="B40" s="2" t="s">
        <v>57</v>
      </c>
      <c r="C40" s="1">
        <v>6</v>
      </c>
      <c r="D40" s="1">
        <v>0</v>
      </c>
      <c r="E40" s="1">
        <v>1</v>
      </c>
      <c r="F40" s="27">
        <f>365+60</f>
        <v>425</v>
      </c>
      <c r="G40" s="1">
        <v>15</v>
      </c>
      <c r="H40" s="1">
        <v>0</v>
      </c>
      <c r="I40" s="20">
        <f>81+21+19+24+21</f>
        <v>166</v>
      </c>
      <c r="J40" s="20">
        <f>31+26+31+26+19+26+22</f>
        <v>181</v>
      </c>
      <c r="K40" s="18">
        <f>I40/+J40</f>
        <v>0.9171270718232044</v>
      </c>
      <c r="L40" s="1">
        <v>7</v>
      </c>
      <c r="M40" s="1"/>
      <c r="N40" s="1"/>
      <c r="O40" s="1"/>
      <c r="P40" s="22" t="s">
        <v>21</v>
      </c>
      <c r="Q40" s="24"/>
      <c r="R40" s="20"/>
      <c r="S40" s="20">
        <v>13</v>
      </c>
      <c r="T40" s="26" t="s">
        <v>24</v>
      </c>
      <c r="U40" s="25">
        <v>88</v>
      </c>
      <c r="V40" s="20"/>
      <c r="W40" s="16">
        <f>(S40/U40)</f>
        <v>0.14772727272727273</v>
      </c>
      <c r="X40" s="1"/>
      <c r="Y40" s="1"/>
      <c r="Z40" s="1"/>
    </row>
    <row r="41" spans="1:26" ht="12.75">
      <c r="A41" s="11">
        <f>60/+F41*+G41</f>
        <v>3.5</v>
      </c>
      <c r="B41" s="13" t="s">
        <v>42</v>
      </c>
      <c r="C41" s="14">
        <v>2</v>
      </c>
      <c r="D41" s="14">
        <v>0</v>
      </c>
      <c r="E41" s="14">
        <v>0</v>
      </c>
      <c r="F41" s="28">
        <v>120</v>
      </c>
      <c r="G41" s="14">
        <v>7</v>
      </c>
      <c r="H41" s="14">
        <v>0</v>
      </c>
      <c r="I41" s="21">
        <f>43+28</f>
        <v>71</v>
      </c>
      <c r="J41" s="21">
        <f>46+32</f>
        <v>78</v>
      </c>
      <c r="K41" s="19">
        <f>I41/+J41</f>
        <v>0.9102564102564102</v>
      </c>
      <c r="L41" s="14">
        <v>2</v>
      </c>
      <c r="M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>
      <c r="A42" s="11">
        <f>60/+F42*+G42</f>
        <v>2.300518134715026</v>
      </c>
      <c r="B42" s="2" t="s">
        <v>9</v>
      </c>
      <c r="C42" s="1">
        <f aca="true" t="shared" si="13" ref="C42:J42">SUM(C39:C41)</f>
        <v>14</v>
      </c>
      <c r="D42" s="1">
        <f t="shared" si="13"/>
        <v>1</v>
      </c>
      <c r="E42" s="1">
        <f t="shared" si="13"/>
        <v>1</v>
      </c>
      <c r="F42" s="27">
        <f t="shared" si="13"/>
        <v>965</v>
      </c>
      <c r="G42" s="1">
        <f t="shared" si="13"/>
        <v>37</v>
      </c>
      <c r="H42" s="1">
        <f t="shared" si="13"/>
        <v>0</v>
      </c>
      <c r="I42" s="20">
        <f t="shared" si="13"/>
        <v>373</v>
      </c>
      <c r="J42" s="20">
        <f t="shared" si="13"/>
        <v>410</v>
      </c>
      <c r="K42" s="31">
        <f>I42/+J42</f>
        <v>0.9097560975609756</v>
      </c>
      <c r="L42" s="20">
        <v>16</v>
      </c>
      <c r="M42" s="1"/>
      <c r="N42" s="1"/>
      <c r="O42" s="1"/>
      <c r="P42" s="1"/>
      <c r="Q42" s="2" t="s">
        <v>25</v>
      </c>
      <c r="R42" s="2"/>
      <c r="S42" s="1"/>
      <c r="T42" s="1"/>
      <c r="U42" s="1"/>
      <c r="V42" s="1"/>
      <c r="W42" s="1"/>
      <c r="X42" s="1"/>
      <c r="Y42" s="1"/>
      <c r="Z42" s="1"/>
    </row>
    <row r="43" spans="1:26" ht="12.75">
      <c r="A43" s="11">
        <f>60/+F43*+G43</f>
        <v>7.468879668049793</v>
      </c>
      <c r="B43" s="2" t="s">
        <v>21</v>
      </c>
      <c r="C43" s="1">
        <v>2</v>
      </c>
      <c r="D43" s="1">
        <v>14</v>
      </c>
      <c r="E43" s="1">
        <v>0</v>
      </c>
      <c r="F43" s="27">
        <f>479+60+60+60+65+60+60+60+60</f>
        <v>964</v>
      </c>
      <c r="G43" s="1">
        <v>120</v>
      </c>
      <c r="H43" s="1">
        <v>1</v>
      </c>
      <c r="I43" s="20">
        <f>361+18+40+30+48+37+54+30+40</f>
        <v>658</v>
      </c>
      <c r="J43" s="20">
        <f>60+27+21+56+42+55+87+48+8+32+21+48+34+49+48+60+37+45</f>
        <v>778</v>
      </c>
      <c r="K43" s="32">
        <f>I43/+J43</f>
        <v>0.8457583547557841</v>
      </c>
      <c r="L43" s="20">
        <v>16</v>
      </c>
      <c r="M43" s="1"/>
      <c r="N43" s="1"/>
      <c r="O43" s="1"/>
      <c r="P43" s="1"/>
      <c r="Q43" s="3" t="s">
        <v>29</v>
      </c>
      <c r="R43" s="3"/>
      <c r="S43" s="3"/>
      <c r="T43" s="1"/>
      <c r="U43" s="1"/>
      <c r="V43" s="1"/>
      <c r="W43" s="1"/>
      <c r="X43" s="1"/>
      <c r="Y43" s="1"/>
      <c r="Z43" s="1"/>
    </row>
    <row r="44" spans="1:2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>
      <c r="A45" s="11"/>
      <c r="B45" s="1"/>
      <c r="C45" s="3" t="s">
        <v>30</v>
      </c>
      <c r="D45" s="2"/>
      <c r="E45" s="1"/>
      <c r="F45" s="1"/>
      <c r="G45" s="1"/>
      <c r="H45" s="1"/>
      <c r="I45" s="1"/>
      <c r="J45" s="1" t="s">
        <v>27</v>
      </c>
      <c r="K45" s="1"/>
      <c r="L45" s="1"/>
      <c r="M45" s="1"/>
      <c r="N45" s="1"/>
      <c r="O45" s="1"/>
      <c r="P45" s="2" t="s">
        <v>9</v>
      </c>
      <c r="R45" s="15"/>
      <c r="S45" s="1">
        <v>9</v>
      </c>
      <c r="T45" s="4" t="s">
        <v>24</v>
      </c>
      <c r="U45" s="15">
        <f>48+5</f>
        <v>53</v>
      </c>
      <c r="V45" s="1"/>
      <c r="W45" s="16">
        <f>(S45/U45)</f>
        <v>0.16981132075471697</v>
      </c>
      <c r="X45" s="1"/>
      <c r="Y45" s="1"/>
      <c r="Z45" s="1"/>
    </row>
    <row r="46" spans="1:26" ht="12.75">
      <c r="A46" s="9" t="s">
        <v>28</v>
      </c>
      <c r="B46" s="1"/>
      <c r="C46" s="4" t="s">
        <v>11</v>
      </c>
      <c r="D46" s="4" t="s">
        <v>12</v>
      </c>
      <c r="E46" s="26" t="s">
        <v>89</v>
      </c>
      <c r="F46" s="4" t="s">
        <v>14</v>
      </c>
      <c r="G46" s="4" t="s">
        <v>15</v>
      </c>
      <c r="H46" s="4" t="s">
        <v>16</v>
      </c>
      <c r="I46" s="4" t="s">
        <v>17</v>
      </c>
      <c r="J46" s="10" t="s">
        <v>18</v>
      </c>
      <c r="K46" s="4" t="s">
        <v>19</v>
      </c>
      <c r="L46" s="4" t="s">
        <v>8</v>
      </c>
      <c r="M46" s="1"/>
      <c r="N46" s="1"/>
      <c r="O46" s="1"/>
      <c r="P46" s="2" t="s">
        <v>21</v>
      </c>
      <c r="R46" s="1"/>
      <c r="S46" s="1">
        <v>7</v>
      </c>
      <c r="T46" s="4" t="s">
        <v>24</v>
      </c>
      <c r="U46" s="15">
        <v>41</v>
      </c>
      <c r="V46" s="1"/>
      <c r="W46" s="16">
        <f>(S46/U46)</f>
        <v>0.17073170731707318</v>
      </c>
      <c r="X46" s="1"/>
      <c r="Y46" s="1"/>
      <c r="Z46" s="1"/>
    </row>
    <row r="47" spans="1:26" ht="12.75">
      <c r="A47" s="11">
        <f>60/+F47*+G47</f>
        <v>3.4285714285714284</v>
      </c>
      <c r="B47" s="2" t="s">
        <v>56</v>
      </c>
      <c r="C47" s="1">
        <v>1</v>
      </c>
      <c r="D47" s="1">
        <v>1</v>
      </c>
      <c r="E47" s="1">
        <v>0</v>
      </c>
      <c r="F47" s="27">
        <v>140</v>
      </c>
      <c r="G47" s="1">
        <v>8</v>
      </c>
      <c r="H47" s="1">
        <v>0</v>
      </c>
      <c r="I47" s="20">
        <f>76+8</f>
        <v>84</v>
      </c>
      <c r="J47" s="20">
        <f>81+11</f>
        <v>92</v>
      </c>
      <c r="K47" s="12">
        <f>I47/+J47</f>
        <v>0.9130434782608695</v>
      </c>
      <c r="L47" s="1">
        <v>3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>
      <c r="A48" s="11">
        <f>60/+F48*+G48</f>
        <v>3.5</v>
      </c>
      <c r="B48" s="2" t="s">
        <v>57</v>
      </c>
      <c r="C48" s="1">
        <v>1</v>
      </c>
      <c r="D48" s="1">
        <v>1</v>
      </c>
      <c r="E48" s="1">
        <v>0</v>
      </c>
      <c r="F48" s="27">
        <v>120</v>
      </c>
      <c r="G48" s="1">
        <v>7</v>
      </c>
      <c r="H48" s="1">
        <v>0</v>
      </c>
      <c r="I48" s="20">
        <f>18+39</f>
        <v>57</v>
      </c>
      <c r="J48" s="20">
        <f>20+44</f>
        <v>64</v>
      </c>
      <c r="K48" s="18">
        <f>I48/+J48</f>
        <v>0.890625</v>
      </c>
      <c r="L48" s="1">
        <v>2</v>
      </c>
      <c r="N48" s="1"/>
      <c r="O48" s="1"/>
      <c r="P48" s="1"/>
      <c r="Q48" s="2" t="s">
        <v>25</v>
      </c>
      <c r="R48" s="2"/>
      <c r="S48" s="1"/>
      <c r="T48" s="1"/>
      <c r="U48" s="1"/>
      <c r="V48" s="1"/>
      <c r="W48" s="1"/>
      <c r="X48" s="1"/>
      <c r="Y48" s="1"/>
      <c r="Z48" s="1"/>
    </row>
    <row r="49" spans="1:26" ht="12.75">
      <c r="A49" s="11">
        <f>60/+F49*+G49</f>
        <v>4.125</v>
      </c>
      <c r="B49" s="13" t="s">
        <v>42</v>
      </c>
      <c r="C49" s="14">
        <v>2</v>
      </c>
      <c r="D49" s="14">
        <v>1</v>
      </c>
      <c r="E49" s="14">
        <v>0</v>
      </c>
      <c r="F49" s="28">
        <v>160</v>
      </c>
      <c r="G49" s="14">
        <v>11</v>
      </c>
      <c r="H49" s="14">
        <v>0</v>
      </c>
      <c r="I49" s="21">
        <v>63</v>
      </c>
      <c r="J49" s="21">
        <f>49+25</f>
        <v>74</v>
      </c>
      <c r="K49" s="19">
        <f>I49/+J49</f>
        <v>0.8513513513513513</v>
      </c>
      <c r="L49" s="14">
        <v>3</v>
      </c>
      <c r="N49" s="1"/>
      <c r="O49" s="1"/>
      <c r="P49" s="1"/>
      <c r="Q49" s="1"/>
      <c r="R49" s="3" t="s">
        <v>31</v>
      </c>
      <c r="S49" s="3"/>
      <c r="T49" s="1"/>
      <c r="U49" s="1"/>
      <c r="V49" s="1"/>
      <c r="W49" s="1"/>
      <c r="X49" s="1"/>
      <c r="Y49" s="1"/>
      <c r="Z49" s="1"/>
    </row>
    <row r="50" spans="1:26" ht="12.75">
      <c r="A50" s="11">
        <f>60/+F50*+G50</f>
        <v>3.714285714285714</v>
      </c>
      <c r="B50" s="2" t="s">
        <v>9</v>
      </c>
      <c r="C50" s="1">
        <f aca="true" t="shared" si="14" ref="C50:J50">SUM(C47:C49)</f>
        <v>4</v>
      </c>
      <c r="D50" s="1">
        <f t="shared" si="14"/>
        <v>3</v>
      </c>
      <c r="E50" s="1">
        <f t="shared" si="14"/>
        <v>0</v>
      </c>
      <c r="F50" s="27">
        <f>SUM(F47:F49)</f>
        <v>420</v>
      </c>
      <c r="G50" s="1">
        <f t="shared" si="14"/>
        <v>26</v>
      </c>
      <c r="H50" s="1">
        <f t="shared" si="14"/>
        <v>0</v>
      </c>
      <c r="I50" s="1">
        <f t="shared" si="14"/>
        <v>204</v>
      </c>
      <c r="J50" s="1">
        <f t="shared" si="14"/>
        <v>230</v>
      </c>
      <c r="K50" s="18">
        <f>I50/+J50</f>
        <v>0.8869565217391304</v>
      </c>
      <c r="L50" s="1">
        <v>7</v>
      </c>
      <c r="M50" s="2" t="s">
        <v>27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>
      <c r="A51" s="11">
        <f>60/+F51*+G51</f>
        <v>4.868735083532219</v>
      </c>
      <c r="B51" s="2" t="s">
        <v>21</v>
      </c>
      <c r="C51" s="1">
        <v>3</v>
      </c>
      <c r="D51" s="1">
        <v>4</v>
      </c>
      <c r="E51" s="1">
        <v>0</v>
      </c>
      <c r="F51" s="27">
        <f>360+59</f>
        <v>419</v>
      </c>
      <c r="G51" s="1">
        <v>34</v>
      </c>
      <c r="H51" s="1">
        <v>0</v>
      </c>
      <c r="I51" s="1">
        <v>241</v>
      </c>
      <c r="J51" s="1">
        <f>102+28+58+14+35+38</f>
        <v>275</v>
      </c>
      <c r="K51" s="17">
        <f>I51/+J51</f>
        <v>0.8763636363636363</v>
      </c>
      <c r="L51" s="1">
        <v>7</v>
      </c>
      <c r="M51" s="1"/>
      <c r="O51" s="1"/>
      <c r="P51" s="2" t="s">
        <v>9</v>
      </c>
      <c r="R51" s="15"/>
      <c r="S51" s="1">
        <f>+S45+S39</f>
        <v>36</v>
      </c>
      <c r="T51" s="4" t="s">
        <v>24</v>
      </c>
      <c r="U51" s="1">
        <f>+U45+U39</f>
        <v>142</v>
      </c>
      <c r="V51" s="1"/>
      <c r="W51" s="16">
        <f>(S51/U51)</f>
        <v>0.2535211267605634</v>
      </c>
      <c r="X51" s="1"/>
      <c r="Y51" s="1"/>
      <c r="Z51" s="1"/>
    </row>
    <row r="52" spans="6:26" ht="12.75">
      <c r="F52" s="29"/>
      <c r="G52" s="1"/>
      <c r="H52" s="1"/>
      <c r="J52" s="1"/>
      <c r="O52" s="1"/>
      <c r="P52" s="2" t="s">
        <v>21</v>
      </c>
      <c r="R52" s="1"/>
      <c r="S52" s="1">
        <f>+S46+S40</f>
        <v>20</v>
      </c>
      <c r="T52" s="4" t="s">
        <v>24</v>
      </c>
      <c r="U52" s="1">
        <f>+U46+U40</f>
        <v>129</v>
      </c>
      <c r="V52" s="1"/>
      <c r="W52" s="16">
        <f>(S52/U52)</f>
        <v>0.15503875968992248</v>
      </c>
      <c r="X52" s="1"/>
      <c r="Y52" s="1"/>
      <c r="Z52" s="1"/>
    </row>
    <row r="53" spans="1:26" ht="12.75">
      <c r="A53" s="11"/>
      <c r="B53" s="1"/>
      <c r="C53" s="1"/>
      <c r="D53" s="2" t="s">
        <v>23</v>
      </c>
      <c r="E53" s="1"/>
      <c r="F53" s="27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>
      <c r="A54" s="9" t="s">
        <v>28</v>
      </c>
      <c r="B54" s="1"/>
      <c r="C54" s="4" t="s">
        <v>11</v>
      </c>
      <c r="D54" s="4" t="s">
        <v>12</v>
      </c>
      <c r="E54" s="26" t="s">
        <v>89</v>
      </c>
      <c r="F54" s="30" t="s">
        <v>14</v>
      </c>
      <c r="G54" s="4" t="s">
        <v>15</v>
      </c>
      <c r="H54" s="4" t="s">
        <v>16</v>
      </c>
      <c r="I54" s="4" t="s">
        <v>17</v>
      </c>
      <c r="J54" s="10" t="s">
        <v>18</v>
      </c>
      <c r="K54" s="4" t="s">
        <v>19</v>
      </c>
      <c r="L54" s="4" t="s">
        <v>8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>
      <c r="A55" s="11">
        <f>60/+F55*+G55</f>
        <v>2.464285714285714</v>
      </c>
      <c r="B55" s="2" t="s">
        <v>56</v>
      </c>
      <c r="C55" s="1">
        <f aca="true" t="shared" si="15" ref="C55:J57">+C39+C47</f>
        <v>7</v>
      </c>
      <c r="D55" s="1">
        <f t="shared" si="15"/>
        <v>2</v>
      </c>
      <c r="E55" s="1">
        <f t="shared" si="15"/>
        <v>0</v>
      </c>
      <c r="F55" s="27">
        <f>+F47+F39</f>
        <v>560</v>
      </c>
      <c r="G55" s="1">
        <f t="shared" si="15"/>
        <v>23</v>
      </c>
      <c r="H55" s="1">
        <f t="shared" si="15"/>
        <v>0</v>
      </c>
      <c r="I55" s="1">
        <f t="shared" si="15"/>
        <v>220</v>
      </c>
      <c r="J55" s="1">
        <f t="shared" si="15"/>
        <v>243</v>
      </c>
      <c r="K55" s="12">
        <f>I55/+J55</f>
        <v>0.9053497942386831</v>
      </c>
      <c r="L55" s="1">
        <f>+L39+L47</f>
        <v>10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14" ht="12.75">
      <c r="A56" s="11">
        <f>60/+F56*+G56</f>
        <v>2.4220183486238533</v>
      </c>
      <c r="B56" s="2" t="s">
        <v>57</v>
      </c>
      <c r="C56" s="1">
        <f t="shared" si="15"/>
        <v>7</v>
      </c>
      <c r="D56" s="1">
        <f t="shared" si="15"/>
        <v>1</v>
      </c>
      <c r="E56" s="1">
        <f t="shared" si="15"/>
        <v>1</v>
      </c>
      <c r="F56" s="27">
        <f t="shared" si="15"/>
        <v>545</v>
      </c>
      <c r="G56" s="1">
        <f t="shared" si="15"/>
        <v>22</v>
      </c>
      <c r="H56" s="1">
        <f t="shared" si="15"/>
        <v>0</v>
      </c>
      <c r="I56" s="1">
        <f t="shared" si="15"/>
        <v>223</v>
      </c>
      <c r="J56" s="1">
        <f t="shared" si="15"/>
        <v>245</v>
      </c>
      <c r="K56" s="12">
        <f>I56/+J56</f>
        <v>0.9102040816326531</v>
      </c>
      <c r="L56" s="1">
        <f>+L40+L48</f>
        <v>9</v>
      </c>
      <c r="N56" s="1"/>
    </row>
    <row r="57" spans="1:14" ht="12.75">
      <c r="A57" s="11">
        <f>60/+F57*+G57</f>
        <v>3.8571428571428568</v>
      </c>
      <c r="B57" s="13" t="s">
        <v>42</v>
      </c>
      <c r="C57" s="14">
        <f t="shared" si="15"/>
        <v>4</v>
      </c>
      <c r="D57" s="14">
        <f t="shared" si="15"/>
        <v>1</v>
      </c>
      <c r="E57" s="14">
        <f t="shared" si="15"/>
        <v>0</v>
      </c>
      <c r="F57" s="28">
        <f t="shared" si="15"/>
        <v>280</v>
      </c>
      <c r="G57" s="14">
        <f t="shared" si="15"/>
        <v>18</v>
      </c>
      <c r="H57" s="14">
        <f t="shared" si="15"/>
        <v>0</v>
      </c>
      <c r="I57" s="14">
        <f t="shared" si="15"/>
        <v>134</v>
      </c>
      <c r="J57" s="14">
        <f t="shared" si="15"/>
        <v>152</v>
      </c>
      <c r="K57" s="19">
        <f>I57/+J57</f>
        <v>0.881578947368421</v>
      </c>
      <c r="L57" s="14">
        <f>+L41+L49</f>
        <v>5</v>
      </c>
      <c r="N57" s="1"/>
    </row>
    <row r="58" spans="1:14" ht="12.75">
      <c r="A58" s="11">
        <f>60/+F58*+G58</f>
        <v>2.7292418772563174</v>
      </c>
      <c r="B58" s="2" t="s">
        <v>9</v>
      </c>
      <c r="C58" s="1">
        <f aca="true" t="shared" si="16" ref="C58:J58">SUM(C55:C57)</f>
        <v>18</v>
      </c>
      <c r="D58" s="1">
        <f t="shared" si="16"/>
        <v>4</v>
      </c>
      <c r="E58" s="1">
        <f t="shared" si="16"/>
        <v>1</v>
      </c>
      <c r="F58" s="27">
        <f t="shared" si="16"/>
        <v>1385</v>
      </c>
      <c r="G58" s="27">
        <f t="shared" si="16"/>
        <v>63</v>
      </c>
      <c r="H58" s="27">
        <f t="shared" si="16"/>
        <v>0</v>
      </c>
      <c r="I58" s="27">
        <f t="shared" si="16"/>
        <v>577</v>
      </c>
      <c r="J58" s="27">
        <f t="shared" si="16"/>
        <v>640</v>
      </c>
      <c r="K58" s="12">
        <f>I58/+J58</f>
        <v>0.9015625</v>
      </c>
      <c r="L58" s="1">
        <f>+L42+L50</f>
        <v>23</v>
      </c>
      <c r="M58" s="2" t="s">
        <v>27</v>
      </c>
      <c r="N58" s="1"/>
    </row>
    <row r="59" spans="1:14" ht="12.75">
      <c r="A59" s="11">
        <f>60/+F59*+G59</f>
        <v>6.681127982646421</v>
      </c>
      <c r="B59" s="2" t="s">
        <v>21</v>
      </c>
      <c r="C59" s="1">
        <f aca="true" t="shared" si="17" ref="C59:J59">+C51+C43</f>
        <v>5</v>
      </c>
      <c r="D59" s="1">
        <f t="shared" si="17"/>
        <v>18</v>
      </c>
      <c r="E59" s="1">
        <f t="shared" si="17"/>
        <v>0</v>
      </c>
      <c r="F59" s="27">
        <f t="shared" si="17"/>
        <v>1383</v>
      </c>
      <c r="G59" s="27">
        <f t="shared" si="17"/>
        <v>154</v>
      </c>
      <c r="H59" s="27">
        <f t="shared" si="17"/>
        <v>1</v>
      </c>
      <c r="I59" s="27">
        <f t="shared" si="17"/>
        <v>899</v>
      </c>
      <c r="J59" s="27">
        <f t="shared" si="17"/>
        <v>1053</v>
      </c>
      <c r="K59" s="17">
        <f>I59/+J59</f>
        <v>0.8537511870845205</v>
      </c>
      <c r="L59" s="1">
        <f>+L43+L51</f>
        <v>23</v>
      </c>
      <c r="M59" s="1"/>
      <c r="N59" s="1"/>
    </row>
    <row r="710" spans="1:11" ht="12.75">
      <c r="A710" t="s">
        <v>85</v>
      </c>
      <c r="C710" s="4" t="s">
        <v>1</v>
      </c>
      <c r="D710" s="4" t="s">
        <v>2</v>
      </c>
      <c r="E710" s="4" t="s">
        <v>3</v>
      </c>
      <c r="F710" s="4" t="s">
        <v>4</v>
      </c>
      <c r="G710" s="4" t="s">
        <v>5</v>
      </c>
      <c r="H710" s="4" t="s">
        <v>6</v>
      </c>
      <c r="I710" s="4" t="s">
        <v>7</v>
      </c>
      <c r="J710" s="5" t="s">
        <v>8</v>
      </c>
      <c r="K710" s="6"/>
    </row>
    <row r="712" spans="1:11" ht="12.75">
      <c r="A712" s="1">
        <v>22</v>
      </c>
      <c r="B712" s="22" t="s">
        <v>41</v>
      </c>
      <c r="C712" s="20">
        <v>7</v>
      </c>
      <c r="D712" s="20">
        <v>6</v>
      </c>
      <c r="E712" s="20">
        <f aca="true" t="shared" si="18" ref="E712:E722">SUM(C712:D712)</f>
        <v>13</v>
      </c>
      <c r="F712" s="20">
        <v>1</v>
      </c>
      <c r="G712" s="20">
        <v>0</v>
      </c>
      <c r="H712" s="20">
        <v>1</v>
      </c>
      <c r="I712" s="20">
        <v>10</v>
      </c>
      <c r="J712" s="23">
        <v>3</v>
      </c>
      <c r="K712" s="35" t="s">
        <v>78</v>
      </c>
    </row>
    <row r="713" spans="1:11" ht="12.75">
      <c r="A713" s="1">
        <v>2</v>
      </c>
      <c r="B713" s="22" t="s">
        <v>43</v>
      </c>
      <c r="C713" s="20">
        <v>1</v>
      </c>
      <c r="D713" s="20">
        <v>10</v>
      </c>
      <c r="E713" s="20">
        <f t="shared" si="18"/>
        <v>11</v>
      </c>
      <c r="F713" s="20">
        <v>0</v>
      </c>
      <c r="G713" s="20">
        <v>1</v>
      </c>
      <c r="H713" s="20">
        <v>1</v>
      </c>
      <c r="I713" s="20">
        <v>4</v>
      </c>
      <c r="J713" s="23">
        <v>3</v>
      </c>
      <c r="K713" s="35" t="s">
        <v>78</v>
      </c>
    </row>
    <row r="714" spans="1:11" ht="12.75">
      <c r="A714" s="1">
        <v>19</v>
      </c>
      <c r="B714" s="22" t="s">
        <v>39</v>
      </c>
      <c r="C714" s="20">
        <v>6</v>
      </c>
      <c r="D714" s="20">
        <v>3</v>
      </c>
      <c r="E714" s="20">
        <f t="shared" si="18"/>
        <v>9</v>
      </c>
      <c r="F714" s="20">
        <v>0</v>
      </c>
      <c r="G714" s="20">
        <v>0</v>
      </c>
      <c r="H714" s="20">
        <v>0</v>
      </c>
      <c r="I714" s="20">
        <v>8</v>
      </c>
      <c r="J714" s="23">
        <v>3</v>
      </c>
      <c r="K714" s="35" t="s">
        <v>78</v>
      </c>
    </row>
    <row r="715" spans="1:11" ht="12.75">
      <c r="A715" s="1">
        <v>13</v>
      </c>
      <c r="B715" s="22" t="s">
        <v>38</v>
      </c>
      <c r="C715" s="20">
        <v>5</v>
      </c>
      <c r="D715" s="20">
        <v>3</v>
      </c>
      <c r="E715" s="20">
        <f t="shared" si="18"/>
        <v>8</v>
      </c>
      <c r="F715" s="20">
        <v>1</v>
      </c>
      <c r="G715" s="20">
        <v>0</v>
      </c>
      <c r="H715" s="20">
        <v>1</v>
      </c>
      <c r="I715" s="20">
        <v>0</v>
      </c>
      <c r="J715" s="23">
        <v>3</v>
      </c>
      <c r="K715" s="35" t="s">
        <v>78</v>
      </c>
    </row>
    <row r="716" spans="1:11" ht="12.75">
      <c r="A716" s="1">
        <v>21</v>
      </c>
      <c r="B716" s="22" t="s">
        <v>65</v>
      </c>
      <c r="C716" s="20">
        <v>2</v>
      </c>
      <c r="D716" s="20">
        <v>3</v>
      </c>
      <c r="E716" s="20">
        <f t="shared" si="18"/>
        <v>5</v>
      </c>
      <c r="F716" s="20">
        <v>1</v>
      </c>
      <c r="G716" s="20">
        <v>0</v>
      </c>
      <c r="H716" s="20">
        <v>0</v>
      </c>
      <c r="I716" s="20">
        <v>6</v>
      </c>
      <c r="J716" s="23">
        <v>2</v>
      </c>
      <c r="K716" s="20" t="s">
        <v>75</v>
      </c>
    </row>
    <row r="717" spans="1:11" ht="12.75">
      <c r="A717" s="1">
        <v>14</v>
      </c>
      <c r="B717" s="22" t="s">
        <v>40</v>
      </c>
      <c r="C717" s="20">
        <v>1</v>
      </c>
      <c r="D717" s="20">
        <v>4</v>
      </c>
      <c r="E717" s="20">
        <f t="shared" si="18"/>
        <v>5</v>
      </c>
      <c r="F717" s="20">
        <v>1</v>
      </c>
      <c r="G717" s="20">
        <v>0</v>
      </c>
      <c r="H717" s="20">
        <v>0</v>
      </c>
      <c r="I717" s="20">
        <v>0</v>
      </c>
      <c r="J717" s="23">
        <v>2</v>
      </c>
      <c r="K717" s="35" t="s">
        <v>78</v>
      </c>
    </row>
    <row r="718" spans="1:11" ht="12.75">
      <c r="A718" s="1">
        <v>10</v>
      </c>
      <c r="B718" s="22" t="s">
        <v>64</v>
      </c>
      <c r="C718" s="20">
        <v>3</v>
      </c>
      <c r="D718" s="20">
        <v>2</v>
      </c>
      <c r="E718" s="20">
        <f t="shared" si="18"/>
        <v>5</v>
      </c>
      <c r="F718" s="20">
        <v>2</v>
      </c>
      <c r="G718" s="20">
        <v>0</v>
      </c>
      <c r="H718" s="20">
        <v>0</v>
      </c>
      <c r="I718" s="20">
        <v>0</v>
      </c>
      <c r="J718" s="23">
        <v>2</v>
      </c>
      <c r="K718" s="20" t="s">
        <v>75</v>
      </c>
    </row>
    <row r="719" spans="1:11" ht="12.75">
      <c r="A719" s="1">
        <v>2</v>
      </c>
      <c r="B719" s="22" t="s">
        <v>67</v>
      </c>
      <c r="C719" s="20">
        <v>4</v>
      </c>
      <c r="D719" s="20">
        <v>1</v>
      </c>
      <c r="E719" s="20">
        <f t="shared" si="18"/>
        <v>5</v>
      </c>
      <c r="F719" s="20">
        <v>0</v>
      </c>
      <c r="G719" s="20">
        <v>1</v>
      </c>
      <c r="H719" s="20">
        <v>0</v>
      </c>
      <c r="I719" s="20">
        <v>0</v>
      </c>
      <c r="J719" s="23">
        <v>2</v>
      </c>
      <c r="K719" s="20" t="s">
        <v>76</v>
      </c>
    </row>
    <row r="720" spans="1:11" ht="12.75">
      <c r="A720" s="1">
        <v>20</v>
      </c>
      <c r="B720" s="22" t="s">
        <v>46</v>
      </c>
      <c r="C720" s="20">
        <v>2</v>
      </c>
      <c r="D720" s="20">
        <v>2</v>
      </c>
      <c r="E720" s="20">
        <f t="shared" si="18"/>
        <v>4</v>
      </c>
      <c r="F720" s="20">
        <v>0</v>
      </c>
      <c r="G720" s="20">
        <v>0</v>
      </c>
      <c r="H720" s="20">
        <v>0</v>
      </c>
      <c r="I720" s="20">
        <v>0</v>
      </c>
      <c r="J720" s="23">
        <v>3</v>
      </c>
      <c r="K720" s="35" t="s">
        <v>78</v>
      </c>
    </row>
    <row r="721" spans="1:11" ht="12.75">
      <c r="A721" s="1">
        <v>15</v>
      </c>
      <c r="B721" s="22" t="s">
        <v>53</v>
      </c>
      <c r="C721" s="20">
        <v>3</v>
      </c>
      <c r="D721" s="20">
        <v>1</v>
      </c>
      <c r="E721" s="20">
        <f t="shared" si="18"/>
        <v>4</v>
      </c>
      <c r="F721" s="20">
        <v>0</v>
      </c>
      <c r="G721" s="20">
        <v>0</v>
      </c>
      <c r="H721" s="20">
        <v>0</v>
      </c>
      <c r="I721" s="20">
        <v>0</v>
      </c>
      <c r="J721" s="23">
        <v>3</v>
      </c>
      <c r="K721" s="35" t="s">
        <v>78</v>
      </c>
    </row>
    <row r="722" spans="1:11" ht="12.75">
      <c r="A722" s="1">
        <v>8</v>
      </c>
      <c r="B722" s="22" t="s">
        <v>72</v>
      </c>
      <c r="C722" s="20">
        <v>3</v>
      </c>
      <c r="D722" s="20">
        <v>1</v>
      </c>
      <c r="E722" s="20">
        <f t="shared" si="18"/>
        <v>4</v>
      </c>
      <c r="F722" s="20">
        <v>0</v>
      </c>
      <c r="G722" s="20">
        <v>0</v>
      </c>
      <c r="H722" s="20">
        <v>0</v>
      </c>
      <c r="I722" s="20">
        <v>0</v>
      </c>
      <c r="J722" s="23">
        <v>2</v>
      </c>
      <c r="K722" s="20" t="s">
        <v>77</v>
      </c>
    </row>
    <row r="725" ht="12.75">
      <c r="B725" s="22" t="s">
        <v>84</v>
      </c>
    </row>
    <row r="727" spans="1:12" ht="12.75">
      <c r="A727" s="4" t="s">
        <v>28</v>
      </c>
      <c r="B727" s="1"/>
      <c r="C727" s="4" t="s">
        <v>11</v>
      </c>
      <c r="D727" s="4" t="s">
        <v>12</v>
      </c>
      <c r="E727" s="4" t="s">
        <v>13</v>
      </c>
      <c r="F727" s="4" t="s">
        <v>14</v>
      </c>
      <c r="G727" s="4" t="s">
        <v>15</v>
      </c>
      <c r="H727" s="4" t="s">
        <v>16</v>
      </c>
      <c r="I727" s="4" t="s">
        <v>17</v>
      </c>
      <c r="J727" s="10" t="s">
        <v>18</v>
      </c>
      <c r="K727" s="4" t="s">
        <v>19</v>
      </c>
      <c r="L727" s="4" t="s">
        <v>8</v>
      </c>
    </row>
    <row r="728" spans="1:13" ht="12.75">
      <c r="A728" s="11">
        <f aca="true" t="shared" si="19" ref="A728:A736">60/+F728*+G728</f>
        <v>1.5</v>
      </c>
      <c r="B728" s="2" t="s">
        <v>56</v>
      </c>
      <c r="C728" s="1">
        <v>2</v>
      </c>
      <c r="D728" s="1">
        <v>0</v>
      </c>
      <c r="E728" s="1">
        <v>0</v>
      </c>
      <c r="F728" s="27">
        <v>120</v>
      </c>
      <c r="G728" s="1">
        <v>3</v>
      </c>
      <c r="H728" s="1">
        <v>0</v>
      </c>
      <c r="I728" s="20">
        <f>12+21</f>
        <v>33</v>
      </c>
      <c r="J728" s="20">
        <f>13+23</f>
        <v>36</v>
      </c>
      <c r="K728" s="18">
        <f aca="true" t="shared" si="20" ref="K728:K736">I728/+J728</f>
        <v>0.9166666666666666</v>
      </c>
      <c r="L728" s="1">
        <v>2</v>
      </c>
      <c r="M728" s="35" t="s">
        <v>78</v>
      </c>
    </row>
    <row r="729" spans="1:14" ht="12.75">
      <c r="A729" s="11">
        <f t="shared" si="19"/>
        <v>2</v>
      </c>
      <c r="B729" s="34" t="s">
        <v>60</v>
      </c>
      <c r="C729" s="8">
        <v>0</v>
      </c>
      <c r="D729" s="8">
        <v>1</v>
      </c>
      <c r="E729" s="8">
        <v>0</v>
      </c>
      <c r="F729" s="36">
        <v>60</v>
      </c>
      <c r="G729" s="8">
        <v>2</v>
      </c>
      <c r="H729" s="8">
        <v>0</v>
      </c>
      <c r="I729" s="35">
        <v>32</v>
      </c>
      <c r="J729" s="35">
        <v>34</v>
      </c>
      <c r="K729" s="18">
        <f t="shared" si="20"/>
        <v>0.9411764705882353</v>
      </c>
      <c r="L729" s="8">
        <v>1</v>
      </c>
      <c r="M729" s="8" t="s">
        <v>83</v>
      </c>
      <c r="N729" s="37"/>
    </row>
    <row r="730" spans="1:14" ht="12.75">
      <c r="A730" s="11">
        <f t="shared" si="19"/>
        <v>3</v>
      </c>
      <c r="B730" s="34" t="s">
        <v>58</v>
      </c>
      <c r="C730" s="8">
        <v>1</v>
      </c>
      <c r="D730" s="8">
        <v>0</v>
      </c>
      <c r="E730" s="8">
        <v>0</v>
      </c>
      <c r="F730" s="36">
        <v>60</v>
      </c>
      <c r="G730" s="8">
        <v>3</v>
      </c>
      <c r="H730" s="8">
        <v>0</v>
      </c>
      <c r="I730" s="35">
        <v>24</v>
      </c>
      <c r="J730" s="35">
        <v>27</v>
      </c>
      <c r="K730" s="18">
        <f t="shared" si="20"/>
        <v>0.8888888888888888</v>
      </c>
      <c r="L730" s="8">
        <v>1</v>
      </c>
      <c r="M730" s="8" t="s">
        <v>80</v>
      </c>
      <c r="N730" s="37"/>
    </row>
    <row r="731" spans="1:14" ht="12.75">
      <c r="A731" s="11">
        <f t="shared" si="19"/>
        <v>3</v>
      </c>
      <c r="B731" s="38" t="s">
        <v>59</v>
      </c>
      <c r="C731" s="8">
        <v>1</v>
      </c>
      <c r="D731" s="8">
        <v>0</v>
      </c>
      <c r="E731" s="8">
        <v>0</v>
      </c>
      <c r="F731" s="36">
        <v>60</v>
      </c>
      <c r="G731" s="8">
        <v>3</v>
      </c>
      <c r="H731" s="8">
        <v>0</v>
      </c>
      <c r="I731" s="35">
        <v>42</v>
      </c>
      <c r="J731" s="35">
        <v>45</v>
      </c>
      <c r="K731" s="18">
        <f t="shared" si="20"/>
        <v>0.9333333333333333</v>
      </c>
      <c r="L731" s="8">
        <v>1</v>
      </c>
      <c r="M731" s="8" t="s">
        <v>80</v>
      </c>
      <c r="N731" s="37"/>
    </row>
    <row r="732" spans="1:14" ht="12.75">
      <c r="A732" s="11">
        <f t="shared" si="19"/>
        <v>4</v>
      </c>
      <c r="B732" s="38" t="s">
        <v>57</v>
      </c>
      <c r="C732" s="8">
        <v>1</v>
      </c>
      <c r="D732" s="8">
        <v>0</v>
      </c>
      <c r="E732" s="8">
        <v>0</v>
      </c>
      <c r="F732" s="36">
        <v>60</v>
      </c>
      <c r="G732" s="8">
        <v>4</v>
      </c>
      <c r="H732" s="8">
        <v>0</v>
      </c>
      <c r="I732" s="35">
        <v>27</v>
      </c>
      <c r="J732" s="35">
        <v>31</v>
      </c>
      <c r="K732" s="18">
        <f t="shared" si="20"/>
        <v>0.8709677419354839</v>
      </c>
      <c r="L732" s="8">
        <v>1</v>
      </c>
      <c r="M732" s="35" t="s">
        <v>78</v>
      </c>
      <c r="N732" s="37"/>
    </row>
    <row r="733" spans="1:14" ht="12.75">
      <c r="A733" s="11">
        <f t="shared" si="19"/>
        <v>5</v>
      </c>
      <c r="B733" s="34" t="s">
        <v>74</v>
      </c>
      <c r="C733" s="8">
        <v>0</v>
      </c>
      <c r="D733" s="8">
        <v>2</v>
      </c>
      <c r="E733" s="8">
        <v>0</v>
      </c>
      <c r="F733" s="36">
        <v>120</v>
      </c>
      <c r="G733" s="8">
        <v>10</v>
      </c>
      <c r="H733" s="8">
        <v>0</v>
      </c>
      <c r="I733" s="35">
        <f>29+16</f>
        <v>45</v>
      </c>
      <c r="J733" s="35">
        <f>34+21</f>
        <v>55</v>
      </c>
      <c r="K733" s="18">
        <f t="shared" si="20"/>
        <v>0.8181818181818182</v>
      </c>
      <c r="L733" s="8">
        <v>2</v>
      </c>
      <c r="M733" s="8" t="s">
        <v>81</v>
      </c>
      <c r="N733" s="37"/>
    </row>
    <row r="734" spans="1:13" ht="12.75">
      <c r="A734" s="11">
        <f t="shared" si="19"/>
        <v>6</v>
      </c>
      <c r="B734" s="22" t="s">
        <v>62</v>
      </c>
      <c r="C734" s="1">
        <v>1</v>
      </c>
      <c r="D734" s="1">
        <v>1</v>
      </c>
      <c r="E734" s="1">
        <v>0</v>
      </c>
      <c r="F734" s="27">
        <v>120</v>
      </c>
      <c r="G734" s="1">
        <v>12</v>
      </c>
      <c r="H734" s="1">
        <v>0</v>
      </c>
      <c r="I734" s="20">
        <f>49+34</f>
        <v>83</v>
      </c>
      <c r="J734" s="20">
        <f>60+35</f>
        <v>95</v>
      </c>
      <c r="K734" s="31">
        <f t="shared" si="20"/>
        <v>0.8736842105263158</v>
      </c>
      <c r="L734" s="1">
        <v>2</v>
      </c>
      <c r="M734" s="1" t="s">
        <v>79</v>
      </c>
    </row>
    <row r="735" spans="1:13" ht="12.75">
      <c r="A735" s="11">
        <f t="shared" si="19"/>
        <v>6.741573033707865</v>
      </c>
      <c r="B735" s="22" t="s">
        <v>69</v>
      </c>
      <c r="C735" s="1">
        <v>1</v>
      </c>
      <c r="D735" s="1">
        <v>0</v>
      </c>
      <c r="E735" s="1">
        <v>0</v>
      </c>
      <c r="F735" s="27">
        <v>89</v>
      </c>
      <c r="G735" s="1">
        <v>10</v>
      </c>
      <c r="H735" s="1">
        <v>0</v>
      </c>
      <c r="I735" s="20">
        <f>15+41</f>
        <v>56</v>
      </c>
      <c r="J735" s="20">
        <f>21+45</f>
        <v>66</v>
      </c>
      <c r="K735" s="18">
        <f t="shared" si="20"/>
        <v>0.8484848484848485</v>
      </c>
      <c r="L735" s="1">
        <v>2</v>
      </c>
      <c r="M735" s="1" t="s">
        <v>82</v>
      </c>
    </row>
    <row r="736" spans="1:13" ht="12.75">
      <c r="A736" s="11">
        <f t="shared" si="19"/>
        <v>8</v>
      </c>
      <c r="B736" s="22" t="s">
        <v>66</v>
      </c>
      <c r="C736" s="1">
        <v>0</v>
      </c>
      <c r="D736" s="1">
        <v>1</v>
      </c>
      <c r="E736" s="1">
        <v>0</v>
      </c>
      <c r="F736" s="27">
        <v>60</v>
      </c>
      <c r="G736" s="1">
        <v>8</v>
      </c>
      <c r="H736" s="1">
        <v>0</v>
      </c>
      <c r="I736" s="20">
        <v>48</v>
      </c>
      <c r="J736" s="20">
        <v>56</v>
      </c>
      <c r="K736" s="18">
        <f t="shared" si="20"/>
        <v>0.8571428571428571</v>
      </c>
      <c r="L736" s="1">
        <v>1</v>
      </c>
      <c r="M736" s="20" t="s">
        <v>75</v>
      </c>
    </row>
    <row r="738" spans="1:14" ht="12.75">
      <c r="A738" s="11"/>
      <c r="B738" s="1"/>
      <c r="C738" s="1"/>
      <c r="D738" s="1"/>
      <c r="E738" s="1"/>
      <c r="F738" s="27"/>
      <c r="G738" s="1"/>
      <c r="H738" s="1"/>
      <c r="I738" s="20"/>
      <c r="J738" s="20"/>
      <c r="K738" s="33"/>
      <c r="L738" s="1"/>
      <c r="M738" s="20"/>
      <c r="N738" s="1"/>
    </row>
    <row r="739" spans="1:13" ht="12.75">
      <c r="A739">
        <v>6</v>
      </c>
      <c r="B739" s="22" t="s">
        <v>48</v>
      </c>
      <c r="C739" s="20">
        <v>0</v>
      </c>
      <c r="D739" s="20">
        <v>1</v>
      </c>
      <c r="E739" s="20">
        <f aca="true" t="shared" si="21" ref="E739:E746">SUM(C739:D739)</f>
        <v>1</v>
      </c>
      <c r="F739" s="20">
        <v>0</v>
      </c>
      <c r="G739" s="20">
        <v>0</v>
      </c>
      <c r="H739" s="20">
        <v>0</v>
      </c>
      <c r="I739" s="20">
        <v>10</v>
      </c>
      <c r="J739" s="20">
        <v>3</v>
      </c>
      <c r="K739" s="18" t="s">
        <v>86</v>
      </c>
      <c r="L739" s="1"/>
      <c r="M739" s="1"/>
    </row>
    <row r="740" spans="1:10" ht="12.75">
      <c r="A740">
        <v>22</v>
      </c>
      <c r="B740" s="22" t="s">
        <v>41</v>
      </c>
      <c r="C740" s="20">
        <v>7</v>
      </c>
      <c r="D740" s="20">
        <v>6</v>
      </c>
      <c r="E740" s="20">
        <f t="shared" si="21"/>
        <v>13</v>
      </c>
      <c r="F740" s="20">
        <v>1</v>
      </c>
      <c r="G740" s="20">
        <v>0</v>
      </c>
      <c r="H740" s="20">
        <v>1</v>
      </c>
      <c r="I740" s="20">
        <v>10</v>
      </c>
      <c r="J740" s="20">
        <v>3</v>
      </c>
    </row>
    <row r="741" spans="1:11" ht="12.75">
      <c r="A741">
        <v>2</v>
      </c>
      <c r="B741" s="22" t="s">
        <v>63</v>
      </c>
      <c r="C741" s="20">
        <v>0</v>
      </c>
      <c r="D741" s="20">
        <v>0</v>
      </c>
      <c r="E741" s="20">
        <f t="shared" si="21"/>
        <v>0</v>
      </c>
      <c r="F741" s="20">
        <v>0</v>
      </c>
      <c r="G741" s="20">
        <v>0</v>
      </c>
      <c r="H741" s="20">
        <v>0</v>
      </c>
      <c r="I741" s="20">
        <v>16</v>
      </c>
      <c r="J741" s="20">
        <v>2</v>
      </c>
      <c r="K741" t="s">
        <v>75</v>
      </c>
    </row>
    <row r="742" spans="2:11" ht="12.75">
      <c r="B742" s="22" t="s">
        <v>71</v>
      </c>
      <c r="C742" s="20">
        <v>1</v>
      </c>
      <c r="D742" s="20">
        <v>1</v>
      </c>
      <c r="E742" s="20">
        <f t="shared" si="21"/>
        <v>2</v>
      </c>
      <c r="F742" s="20">
        <v>0</v>
      </c>
      <c r="G742" s="20">
        <v>0</v>
      </c>
      <c r="H742" s="20">
        <v>0</v>
      </c>
      <c r="I742" s="20">
        <v>14</v>
      </c>
      <c r="J742" s="23">
        <v>2</v>
      </c>
      <c r="K742" t="s">
        <v>87</v>
      </c>
    </row>
    <row r="743" spans="1:11" ht="12.75">
      <c r="A743" s="1"/>
      <c r="B743" s="22" t="s">
        <v>70</v>
      </c>
      <c r="C743" s="20">
        <v>2</v>
      </c>
      <c r="D743" s="20">
        <v>1</v>
      </c>
      <c r="E743" s="20">
        <f t="shared" si="21"/>
        <v>3</v>
      </c>
      <c r="F743" s="20">
        <v>0</v>
      </c>
      <c r="G743" s="20">
        <v>0</v>
      </c>
      <c r="H743" s="20">
        <v>0</v>
      </c>
      <c r="I743" s="20">
        <v>10</v>
      </c>
      <c r="J743" s="23">
        <v>2</v>
      </c>
      <c r="K743" s="20" t="s">
        <v>87</v>
      </c>
    </row>
    <row r="744" spans="2:10" ht="12.75">
      <c r="B744" s="22" t="s">
        <v>68</v>
      </c>
      <c r="C744" s="20">
        <v>0</v>
      </c>
      <c r="D744" s="20">
        <v>1</v>
      </c>
      <c r="E744" s="20">
        <f t="shared" si="21"/>
        <v>1</v>
      </c>
      <c r="F744" s="20">
        <v>0</v>
      </c>
      <c r="G744" s="20">
        <v>0</v>
      </c>
      <c r="H744" s="20">
        <v>0</v>
      </c>
      <c r="I744" s="20">
        <v>22</v>
      </c>
      <c r="J744" s="23">
        <v>2</v>
      </c>
    </row>
    <row r="745" spans="1:11" ht="12.75">
      <c r="A745" s="1">
        <v>2</v>
      </c>
      <c r="B745" s="22" t="s">
        <v>73</v>
      </c>
      <c r="C745" s="20">
        <v>0</v>
      </c>
      <c r="D745" s="20">
        <v>2</v>
      </c>
      <c r="E745" s="20">
        <f t="shared" si="21"/>
        <v>2</v>
      </c>
      <c r="F745" s="20">
        <v>0</v>
      </c>
      <c r="G745" s="20">
        <v>0</v>
      </c>
      <c r="H745" s="20">
        <v>0</v>
      </c>
      <c r="I745" s="20">
        <v>12</v>
      </c>
      <c r="J745" s="23">
        <v>2</v>
      </c>
      <c r="K745" s="20"/>
    </row>
    <row r="746" spans="1:11" ht="12.75">
      <c r="A746" s="1">
        <v>19</v>
      </c>
      <c r="B746" s="22" t="s">
        <v>39</v>
      </c>
      <c r="C746" s="20">
        <v>6</v>
      </c>
      <c r="D746" s="20">
        <v>3</v>
      </c>
      <c r="E746" s="20">
        <f t="shared" si="21"/>
        <v>9</v>
      </c>
      <c r="F746" s="20">
        <v>0</v>
      </c>
      <c r="G746" s="20">
        <v>0</v>
      </c>
      <c r="H746" s="20">
        <v>0</v>
      </c>
      <c r="I746" s="20">
        <v>8</v>
      </c>
      <c r="J746" s="23">
        <v>3</v>
      </c>
      <c r="K746" s="20" t="s">
        <v>86</v>
      </c>
    </row>
    <row r="747" spans="1:11" ht="12.75">
      <c r="A747" s="1">
        <v>17</v>
      </c>
      <c r="B747" s="22"/>
      <c r="C747" s="20"/>
      <c r="D747" s="20"/>
      <c r="E747" s="20"/>
      <c r="F747" s="20"/>
      <c r="G747" s="20"/>
      <c r="H747" s="20"/>
      <c r="I747" s="20"/>
      <c r="J747" s="23"/>
      <c r="K747" s="20"/>
    </row>
    <row r="748" spans="1:11" ht="12.75">
      <c r="A748" s="1"/>
      <c r="B748" s="22"/>
      <c r="C748" s="20"/>
      <c r="D748" s="20"/>
      <c r="E748" s="20"/>
      <c r="F748" s="20"/>
      <c r="G748" s="20"/>
      <c r="H748" s="20"/>
      <c r="I748" s="20"/>
      <c r="J748" s="23"/>
      <c r="K748" s="20"/>
    </row>
    <row r="749" spans="1:11" ht="12.75">
      <c r="A749" s="1"/>
      <c r="B749" s="22"/>
      <c r="C749" s="20"/>
      <c r="D749" s="20"/>
      <c r="E749" s="20"/>
      <c r="F749" s="20"/>
      <c r="G749" s="20"/>
      <c r="H749" s="20"/>
      <c r="I749" s="20"/>
      <c r="J749" s="23"/>
      <c r="K749" s="20"/>
    </row>
    <row r="750" spans="1:11" ht="12.75">
      <c r="A750" s="1"/>
      <c r="B750" s="22"/>
      <c r="C750" s="20"/>
      <c r="D750" s="20"/>
      <c r="E750" s="20"/>
      <c r="F750" s="20"/>
      <c r="G750" s="20"/>
      <c r="H750" s="20"/>
      <c r="I750" s="20"/>
      <c r="J750" s="23"/>
      <c r="K750" s="20"/>
    </row>
    <row r="751" spans="1:11" ht="12.75">
      <c r="A751" s="1"/>
      <c r="B751" s="22"/>
      <c r="C751" s="20"/>
      <c r="D751" s="20"/>
      <c r="E751" s="20"/>
      <c r="F751" s="20"/>
      <c r="G751" s="20"/>
      <c r="H751" s="20"/>
      <c r="I751" s="20"/>
      <c r="J751" s="23"/>
      <c r="K751" s="20"/>
    </row>
    <row r="752" spans="1:11" ht="12.75">
      <c r="A752" s="1"/>
      <c r="B752" s="22"/>
      <c r="C752" s="20"/>
      <c r="D752" s="20"/>
      <c r="E752" s="20"/>
      <c r="F752" s="20"/>
      <c r="G752" s="20"/>
      <c r="H752" s="20"/>
      <c r="I752" s="20"/>
      <c r="J752" s="23"/>
      <c r="K752" s="20"/>
    </row>
    <row r="753" spans="1:11" ht="12.75">
      <c r="A753" s="1"/>
      <c r="B753" s="22"/>
      <c r="C753" s="20"/>
      <c r="D753" s="20"/>
      <c r="E753" s="20"/>
      <c r="F753" s="20"/>
      <c r="G753" s="20"/>
      <c r="H753" s="20"/>
      <c r="I753" s="20"/>
      <c r="J753" s="23"/>
      <c r="K753" s="20"/>
    </row>
    <row r="754" spans="1:11" ht="12.75">
      <c r="A754" s="1"/>
      <c r="B754" s="22"/>
      <c r="C754" s="20"/>
      <c r="D754" s="20"/>
      <c r="E754" s="20"/>
      <c r="F754" s="20"/>
      <c r="G754" s="20"/>
      <c r="H754" s="20"/>
      <c r="I754" s="20"/>
      <c r="J754" s="23"/>
      <c r="K754" s="20"/>
    </row>
  </sheetData>
  <sheetProtection/>
  <printOptions gridLines="1"/>
  <pageMargins left="0.25" right="0.25" top="0" bottom="0" header="0.5" footer="0.5"/>
  <pageSetup horizontalDpi="600" verticalDpi="600" orientation="landscape" scale="85" r:id="rId1"/>
  <ignoredErrors>
    <ignoredError sqref="K55:K5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MIMCO</dc:creator>
  <cp:keywords/>
  <dc:description/>
  <cp:lastModifiedBy> Michael Casserly</cp:lastModifiedBy>
  <cp:lastPrinted>2010-03-12T16:34:38Z</cp:lastPrinted>
  <dcterms:created xsi:type="dcterms:W3CDTF">2000-10-21T22:42:21Z</dcterms:created>
  <dcterms:modified xsi:type="dcterms:W3CDTF">2010-07-26T00:38:05Z</dcterms:modified>
  <cp:category/>
  <cp:version/>
  <cp:contentType/>
  <cp:contentStatus/>
</cp:coreProperties>
</file>