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35" activeTab="0"/>
  </bookViews>
  <sheets>
    <sheet name="2012-13" sheetId="1" r:id="rId1"/>
  </sheets>
  <definedNames>
    <definedName name="_Key1" hidden="1">#REF!</definedName>
    <definedName name="_Order1" hidden="1">0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<sst xmlns="http://schemas.openxmlformats.org/spreadsheetml/2006/main" count="142" uniqueCount="60">
  <si>
    <t>PLAYER</t>
  </si>
  <si>
    <t>G</t>
  </si>
  <si>
    <t>A</t>
  </si>
  <si>
    <t>PTS</t>
  </si>
  <si>
    <t>PP</t>
  </si>
  <si>
    <t>SH</t>
  </si>
  <si>
    <t>GW</t>
  </si>
  <si>
    <t>PIM</t>
  </si>
  <si>
    <t>GP</t>
  </si>
  <si>
    <t>FORDHAM</t>
  </si>
  <si>
    <t>Bench</t>
  </si>
  <si>
    <t>W</t>
  </si>
  <si>
    <t>L</t>
  </si>
  <si>
    <t>T</t>
  </si>
  <si>
    <t>MIN</t>
  </si>
  <si>
    <t>GA</t>
  </si>
  <si>
    <t>EN</t>
  </si>
  <si>
    <t>SAV</t>
  </si>
  <si>
    <t>SHO</t>
  </si>
  <si>
    <t>PCT</t>
  </si>
  <si>
    <t xml:space="preserve">  G</t>
  </si>
  <si>
    <t>OPPONENT</t>
  </si>
  <si>
    <t xml:space="preserve">  LEAGUE</t>
  </si>
  <si>
    <t xml:space="preserve">  TOTALS</t>
  </si>
  <si>
    <t>-</t>
  </si>
  <si>
    <t xml:space="preserve">  POWER PLAY PERCENTAGES</t>
  </si>
  <si>
    <t xml:space="preserve">  GOALIE STATISTICS</t>
  </si>
  <si>
    <t xml:space="preserve"> </t>
  </si>
  <si>
    <t>GAA</t>
  </si>
  <si>
    <t xml:space="preserve">     NON - LEAGUE/PLAYOFFS</t>
  </si>
  <si>
    <t xml:space="preserve">     NON LEAGUE/PLAYOFFS</t>
  </si>
  <si>
    <t xml:space="preserve">         TOTALS</t>
  </si>
  <si>
    <t>TOTAL LEAGUE &amp; NON-LEAGUE</t>
  </si>
  <si>
    <t>LEAGUE</t>
  </si>
  <si>
    <t xml:space="preserve">         LEAGUE STATISTICS</t>
  </si>
  <si>
    <t xml:space="preserve">   NON-LEAGUE/PLAYOFF STATISTICS</t>
  </si>
  <si>
    <t>John Quigg</t>
  </si>
  <si>
    <t>John Doyle</t>
  </si>
  <si>
    <t>Tom Greco</t>
  </si>
  <si>
    <t>John Timoni</t>
  </si>
  <si>
    <t>John Fox</t>
  </si>
  <si>
    <t>Ben Boltz</t>
  </si>
  <si>
    <t>Joe Sweeney</t>
  </si>
  <si>
    <t>John Frost</t>
  </si>
  <si>
    <t>Matt Perrotta</t>
  </si>
  <si>
    <t>Kevin McCormick</t>
  </si>
  <si>
    <t>Zach Olah</t>
  </si>
  <si>
    <t>Billy Lane</t>
  </si>
  <si>
    <t>Conor Flanagan</t>
  </si>
  <si>
    <t>Eric Jensen</t>
  </si>
  <si>
    <t xml:space="preserve">James Bender  </t>
  </si>
  <si>
    <t>Anthony Russo</t>
  </si>
  <si>
    <t>Jackson Landry</t>
  </si>
  <si>
    <t>Marty Bartoszewicz</t>
  </si>
  <si>
    <t>Rich Podpirka</t>
  </si>
  <si>
    <t>Jesse De La Rama</t>
  </si>
  <si>
    <t>Tommy McCarthy</t>
  </si>
  <si>
    <t>George Huber</t>
  </si>
  <si>
    <t>Chris Zito</t>
  </si>
  <si>
    <t>John Manley 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</si>
</sst>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%"/>
    <numFmt numFmtId="166" formatCode="General_)"/>
    <numFmt numFmtId="167" formatCode="0_)"/>
    <numFmt numFmtId="168" formatCode="#,##0.0"/>
    <numFmt numFmtId="169" formatCode="#,##0.000"/>
    <numFmt numFmtId="170" formatCode="0.000"/>
    <numFmt numFmtId="171" formatCode="0.0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Courie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166" fontId="0" fillId="0" borderId="0" xfId="0" applyAlignment="1">
      <alignment/>
    </xf>
    <xf numFmtId="166" fontId="4" fillId="0" borderId="0" xfId="0" applyFont="1" applyFill="1" applyAlignment="1">
      <alignment/>
    </xf>
    <xf numFmtId="166" fontId="4" fillId="0" borderId="10" xfId="0" applyFont="1" applyFill="1" applyBorder="1" applyAlignment="1">
      <alignment/>
    </xf>
    <xf numFmtId="166" fontId="4" fillId="0" borderId="0" xfId="0" applyNumberFormat="1" applyFont="1" applyFill="1" applyAlignment="1" applyProtection="1">
      <alignment horizontal="left"/>
      <protection/>
    </xf>
    <xf numFmtId="166" fontId="4" fillId="0" borderId="11" xfId="0" applyFont="1" applyFill="1" applyBorder="1" applyAlignment="1">
      <alignment/>
    </xf>
    <xf numFmtId="166" fontId="0" fillId="0" borderId="0" xfId="0" applyFill="1" applyAlignment="1">
      <alignment/>
    </xf>
    <xf numFmtId="167" fontId="4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 applyProtection="1">
      <alignment/>
      <protection/>
    </xf>
    <xf numFmtId="165" fontId="4" fillId="0" borderId="0" xfId="0" applyNumberFormat="1" applyFont="1" applyFill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166" fontId="4" fillId="0" borderId="0" xfId="0" applyFont="1" applyFill="1" applyBorder="1" applyAlignment="1">
      <alignment/>
    </xf>
    <xf numFmtId="165" fontId="5" fillId="0" borderId="10" xfId="0" applyNumberFormat="1" applyFont="1" applyFill="1" applyBorder="1" applyAlignment="1" applyProtection="1">
      <alignment/>
      <protection/>
    </xf>
    <xf numFmtId="165" fontId="4" fillId="0" borderId="10" xfId="0" applyNumberFormat="1" applyFont="1" applyFill="1" applyBorder="1" applyAlignment="1" applyProtection="1">
      <alignment/>
      <protection/>
    </xf>
    <xf numFmtId="166" fontId="4" fillId="0" borderId="1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/>
    </xf>
    <xf numFmtId="166" fontId="4" fillId="0" borderId="0" xfId="0" applyNumberFormat="1" applyFont="1" applyFill="1" applyAlignment="1" applyProtection="1" quotePrefix="1">
      <alignment horizontal="left"/>
      <protection/>
    </xf>
    <xf numFmtId="166" fontId="4" fillId="0" borderId="11" xfId="0" applyNumberFormat="1" applyFont="1" applyFill="1" applyBorder="1" applyAlignment="1" applyProtection="1">
      <alignment horizontal="center"/>
      <protection/>
    </xf>
    <xf numFmtId="166" fontId="4" fillId="0" borderId="0" xfId="0" applyNumberFormat="1" applyFont="1" applyFill="1" applyAlignment="1" applyProtection="1" quotePrefix="1">
      <alignment horizontal="center"/>
      <protection/>
    </xf>
    <xf numFmtId="164" fontId="4" fillId="0" borderId="0" xfId="0" applyNumberFormat="1" applyFont="1" applyFill="1" applyAlignment="1" applyProtection="1">
      <alignment horizontal="center"/>
      <protection/>
    </xf>
    <xf numFmtId="166" fontId="4" fillId="0" borderId="0" xfId="0" applyFont="1" applyFill="1" applyAlignment="1">
      <alignment horizontal="center"/>
    </xf>
    <xf numFmtId="164" fontId="4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>
      <alignment/>
    </xf>
    <xf numFmtId="1" fontId="4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zoomScalePageLayoutView="0" workbookViewId="0" topLeftCell="A1">
      <selection activeCell="AC21" sqref="AC21"/>
    </sheetView>
  </sheetViews>
  <sheetFormatPr defaultColWidth="9.00390625" defaultRowHeight="12.75"/>
  <cols>
    <col min="2" max="2" width="19.25390625" style="0" customWidth="1"/>
    <col min="3" max="5" width="4.00390625" style="0" customWidth="1"/>
    <col min="6" max="6" width="4.375" style="0" customWidth="1"/>
    <col min="7" max="7" width="4.00390625" style="0" customWidth="1"/>
    <col min="8" max="8" width="3.75390625" style="0" customWidth="1"/>
    <col min="9" max="10" width="4.00390625" style="0" customWidth="1"/>
    <col min="11" max="11" width="6.375" style="0" customWidth="1"/>
    <col min="12" max="12" width="3.125" style="0" customWidth="1"/>
    <col min="13" max="13" width="5.25390625" style="0" customWidth="1"/>
    <col min="14" max="14" width="3.875" style="0" customWidth="1"/>
    <col min="15" max="15" width="3.125" style="0" customWidth="1"/>
    <col min="16" max="16" width="4.75390625" style="0" customWidth="1"/>
    <col min="17" max="17" width="5.25390625" style="0" customWidth="1"/>
    <col min="18" max="18" width="4.75390625" style="0" customWidth="1"/>
    <col min="19" max="19" width="4.25390625" style="0" customWidth="1"/>
    <col min="20" max="21" width="4.00390625" style="0" customWidth="1"/>
    <col min="22" max="22" width="3.125" style="0" customWidth="1"/>
    <col min="23" max="23" width="4.125" style="0" customWidth="1"/>
    <col min="24" max="24" width="3.75390625" style="0" customWidth="1"/>
    <col min="25" max="25" width="4.625" style="0" customWidth="1"/>
    <col min="26" max="26" width="3.25390625" style="0" customWidth="1"/>
  </cols>
  <sheetData>
    <row r="1" spans="1:27" ht="12.75">
      <c r="A1" s="1" t="s">
        <v>27</v>
      </c>
      <c r="B1" s="1"/>
      <c r="C1" s="3" t="s">
        <v>34</v>
      </c>
      <c r="D1" s="1"/>
      <c r="E1" s="1"/>
      <c r="F1" s="1"/>
      <c r="G1" s="1"/>
      <c r="H1" s="1"/>
      <c r="I1" s="1"/>
      <c r="J1" s="11"/>
      <c r="K1" s="3" t="s">
        <v>35</v>
      </c>
      <c r="L1" s="17"/>
      <c r="M1" s="1"/>
      <c r="N1" s="1"/>
      <c r="O1" s="1"/>
      <c r="P1" s="1"/>
      <c r="Q1" s="1"/>
      <c r="R1" s="11"/>
      <c r="S1" s="3"/>
      <c r="T1" s="17" t="s">
        <v>32</v>
      </c>
      <c r="U1" s="1"/>
      <c r="V1" s="1"/>
      <c r="W1" s="1"/>
      <c r="X1" s="1"/>
      <c r="Y1" s="1"/>
      <c r="Z1" s="1"/>
      <c r="AA1" s="5"/>
    </row>
    <row r="2" spans="1:27" ht="12.75">
      <c r="A2" s="1"/>
      <c r="B2" s="1"/>
      <c r="C2" s="1"/>
      <c r="D2" s="1" t="s">
        <v>27</v>
      </c>
      <c r="E2" s="1"/>
      <c r="F2" s="1"/>
      <c r="G2" s="1"/>
      <c r="H2" s="1"/>
      <c r="I2" s="1" t="s">
        <v>27</v>
      </c>
      <c r="J2" s="11"/>
      <c r="K2" s="1"/>
      <c r="L2" s="1"/>
      <c r="M2" s="1"/>
      <c r="N2" s="1"/>
      <c r="O2" s="1"/>
      <c r="P2" s="1"/>
      <c r="Q2" s="1"/>
      <c r="R2" s="11"/>
      <c r="S2" s="3"/>
      <c r="T2" s="1"/>
      <c r="U2" s="1"/>
      <c r="V2" s="1"/>
      <c r="W2" s="1"/>
      <c r="X2" s="1"/>
      <c r="Y2" s="1"/>
      <c r="Z2" s="1"/>
      <c r="AA2" s="5"/>
    </row>
    <row r="3" spans="1:27" ht="12.75">
      <c r="A3" s="1"/>
      <c r="B3" s="3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18" t="s">
        <v>8</v>
      </c>
      <c r="K3" s="19" t="s">
        <v>20</v>
      </c>
      <c r="L3" s="7" t="s">
        <v>2</v>
      </c>
      <c r="M3" s="7" t="s">
        <v>3</v>
      </c>
      <c r="N3" s="7" t="s">
        <v>4</v>
      </c>
      <c r="O3" s="7" t="s">
        <v>5</v>
      </c>
      <c r="P3" s="7" t="s">
        <v>6</v>
      </c>
      <c r="Q3" s="7" t="s">
        <v>7</v>
      </c>
      <c r="R3" s="18" t="s">
        <v>8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X3" s="7" t="s">
        <v>6</v>
      </c>
      <c r="Y3" s="7" t="s">
        <v>7</v>
      </c>
      <c r="Z3" s="7" t="s">
        <v>8</v>
      </c>
      <c r="AA3" s="5"/>
    </row>
    <row r="4" spans="1:27" ht="12.75">
      <c r="A4" s="1"/>
      <c r="B4" s="3" t="s">
        <v>50</v>
      </c>
      <c r="C4" s="1">
        <v>25</v>
      </c>
      <c r="D4" s="1">
        <v>25</v>
      </c>
      <c r="E4" s="1">
        <f aca="true" t="shared" si="0" ref="E4:E28">SUM(C4:D4)</f>
        <v>50</v>
      </c>
      <c r="F4" s="1">
        <v>4</v>
      </c>
      <c r="G4" s="1">
        <v>0</v>
      </c>
      <c r="H4" s="1">
        <v>0</v>
      </c>
      <c r="I4" s="1">
        <v>10</v>
      </c>
      <c r="J4" s="4">
        <v>15</v>
      </c>
      <c r="K4" s="1">
        <v>1</v>
      </c>
      <c r="L4" s="1">
        <v>1</v>
      </c>
      <c r="M4" s="1">
        <f aca="true" t="shared" si="1" ref="M4:M28">SUM(K4:L4)</f>
        <v>2</v>
      </c>
      <c r="N4" s="1">
        <v>1</v>
      </c>
      <c r="O4" s="1">
        <v>0</v>
      </c>
      <c r="P4" s="1">
        <v>0</v>
      </c>
      <c r="Q4" s="1">
        <v>2</v>
      </c>
      <c r="R4" s="4">
        <v>5</v>
      </c>
      <c r="S4" s="1">
        <f aca="true" t="shared" si="2" ref="S4:S28">C4+K4</f>
        <v>26</v>
      </c>
      <c r="T4" s="1">
        <f aca="true" t="shared" si="3" ref="T4:T28">D4+L4</f>
        <v>26</v>
      </c>
      <c r="U4" s="1">
        <f aca="true" t="shared" si="4" ref="U4:U28">E4+M4</f>
        <v>52</v>
      </c>
      <c r="V4" s="1">
        <f aca="true" t="shared" si="5" ref="V4:V28">F4+N4</f>
        <v>5</v>
      </c>
      <c r="W4" s="1">
        <f aca="true" t="shared" si="6" ref="W4:W28">G4+O4</f>
        <v>0</v>
      </c>
      <c r="X4" s="1">
        <f aca="true" t="shared" si="7" ref="X4:X28">H4+P4</f>
        <v>0</v>
      </c>
      <c r="Y4" s="1">
        <f aca="true" t="shared" si="8" ref="Y4:Y28">I4+Q4</f>
        <v>12</v>
      </c>
      <c r="Z4" s="1">
        <f aca="true" t="shared" si="9" ref="Z4:Z28">J4+R4</f>
        <v>20</v>
      </c>
      <c r="AA4" s="5"/>
    </row>
    <row r="5" spans="1:27" ht="12.75">
      <c r="A5" s="1"/>
      <c r="B5" s="3" t="s">
        <v>40</v>
      </c>
      <c r="C5" s="1">
        <v>17</v>
      </c>
      <c r="D5" s="1">
        <v>25</v>
      </c>
      <c r="E5" s="1">
        <f t="shared" si="0"/>
        <v>42</v>
      </c>
      <c r="F5" s="1">
        <v>4</v>
      </c>
      <c r="G5" s="1">
        <v>1</v>
      </c>
      <c r="H5" s="1">
        <v>1</v>
      </c>
      <c r="I5" s="1">
        <v>0</v>
      </c>
      <c r="J5" s="4">
        <v>15</v>
      </c>
      <c r="K5" s="1">
        <v>0</v>
      </c>
      <c r="L5" s="1">
        <v>4</v>
      </c>
      <c r="M5" s="1">
        <f t="shared" si="1"/>
        <v>4</v>
      </c>
      <c r="N5" s="1">
        <v>0</v>
      </c>
      <c r="O5" s="1">
        <v>0</v>
      </c>
      <c r="P5" s="1">
        <v>0</v>
      </c>
      <c r="Q5" s="1">
        <v>0</v>
      </c>
      <c r="R5" s="4">
        <v>9</v>
      </c>
      <c r="S5" s="1">
        <f t="shared" si="2"/>
        <v>17</v>
      </c>
      <c r="T5" s="1">
        <f t="shared" si="3"/>
        <v>29</v>
      </c>
      <c r="U5" s="1">
        <f t="shared" si="4"/>
        <v>46</v>
      </c>
      <c r="V5" s="1">
        <f t="shared" si="5"/>
        <v>4</v>
      </c>
      <c r="W5" s="1">
        <f t="shared" si="6"/>
        <v>1</v>
      </c>
      <c r="X5" s="1">
        <f t="shared" si="7"/>
        <v>1</v>
      </c>
      <c r="Y5" s="1">
        <f t="shared" si="8"/>
        <v>0</v>
      </c>
      <c r="Z5" s="1">
        <f t="shared" si="9"/>
        <v>24</v>
      </c>
      <c r="AA5" s="5"/>
    </row>
    <row r="6" spans="1:27" ht="12.75">
      <c r="A6" s="1"/>
      <c r="B6" s="3" t="s">
        <v>46</v>
      </c>
      <c r="C6" s="1">
        <v>15</v>
      </c>
      <c r="D6" s="1">
        <v>23</v>
      </c>
      <c r="E6" s="1">
        <f t="shared" si="0"/>
        <v>38</v>
      </c>
      <c r="F6" s="1">
        <v>3</v>
      </c>
      <c r="G6" s="1">
        <v>0</v>
      </c>
      <c r="H6" s="1">
        <v>1</v>
      </c>
      <c r="I6" s="1">
        <v>10</v>
      </c>
      <c r="J6" s="4">
        <v>15</v>
      </c>
      <c r="K6" s="1">
        <v>2</v>
      </c>
      <c r="L6" s="1">
        <v>3</v>
      </c>
      <c r="M6" s="1">
        <f t="shared" si="1"/>
        <v>5</v>
      </c>
      <c r="N6" s="1">
        <v>2</v>
      </c>
      <c r="O6" s="1">
        <v>0</v>
      </c>
      <c r="P6" s="1">
        <v>0</v>
      </c>
      <c r="Q6" s="1">
        <v>18</v>
      </c>
      <c r="R6" s="4">
        <v>8</v>
      </c>
      <c r="S6" s="1">
        <f t="shared" si="2"/>
        <v>17</v>
      </c>
      <c r="T6" s="1">
        <f t="shared" si="3"/>
        <v>26</v>
      </c>
      <c r="U6" s="1">
        <f t="shared" si="4"/>
        <v>43</v>
      </c>
      <c r="V6" s="1">
        <f t="shared" si="5"/>
        <v>5</v>
      </c>
      <c r="W6" s="1">
        <f t="shared" si="6"/>
        <v>0</v>
      </c>
      <c r="X6" s="1">
        <f t="shared" si="7"/>
        <v>1</v>
      </c>
      <c r="Y6" s="1">
        <f t="shared" si="8"/>
        <v>28</v>
      </c>
      <c r="Z6" s="1">
        <f t="shared" si="9"/>
        <v>23</v>
      </c>
      <c r="AA6" s="5"/>
    </row>
    <row r="7" spans="1:27" ht="12.75">
      <c r="A7" s="1"/>
      <c r="B7" s="3" t="s">
        <v>58</v>
      </c>
      <c r="C7" s="1">
        <v>19</v>
      </c>
      <c r="D7" s="1">
        <v>12</v>
      </c>
      <c r="E7" s="1">
        <f t="shared" si="0"/>
        <v>31</v>
      </c>
      <c r="F7" s="1">
        <v>2</v>
      </c>
      <c r="G7" s="1">
        <v>1</v>
      </c>
      <c r="H7" s="1">
        <v>3</v>
      </c>
      <c r="I7" s="1">
        <v>16</v>
      </c>
      <c r="J7" s="4">
        <v>14</v>
      </c>
      <c r="K7" s="1">
        <v>3</v>
      </c>
      <c r="L7" s="1">
        <v>1</v>
      </c>
      <c r="M7" s="1">
        <f t="shared" si="1"/>
        <v>4</v>
      </c>
      <c r="N7" s="1">
        <v>0</v>
      </c>
      <c r="O7" s="1">
        <v>0</v>
      </c>
      <c r="P7" s="1">
        <v>0</v>
      </c>
      <c r="Q7" s="1">
        <v>8</v>
      </c>
      <c r="R7" s="4">
        <v>8</v>
      </c>
      <c r="S7" s="1">
        <f t="shared" si="2"/>
        <v>22</v>
      </c>
      <c r="T7" s="1">
        <f t="shared" si="3"/>
        <v>13</v>
      </c>
      <c r="U7" s="1">
        <f t="shared" si="4"/>
        <v>35</v>
      </c>
      <c r="V7" s="1">
        <f t="shared" si="5"/>
        <v>2</v>
      </c>
      <c r="W7" s="1">
        <f t="shared" si="6"/>
        <v>1</v>
      </c>
      <c r="X7" s="1">
        <f t="shared" si="7"/>
        <v>3</v>
      </c>
      <c r="Y7" s="1">
        <f t="shared" si="8"/>
        <v>24</v>
      </c>
      <c r="Z7" s="1">
        <f t="shared" si="9"/>
        <v>22</v>
      </c>
      <c r="AA7" s="5"/>
    </row>
    <row r="8" spans="1:27" ht="12.75">
      <c r="A8" s="1"/>
      <c r="B8" s="3" t="s">
        <v>45</v>
      </c>
      <c r="C8" s="1">
        <v>7</v>
      </c>
      <c r="D8" s="1">
        <v>13</v>
      </c>
      <c r="E8" s="1">
        <f t="shared" si="0"/>
        <v>20</v>
      </c>
      <c r="F8" s="1">
        <v>1</v>
      </c>
      <c r="G8" s="1">
        <v>1</v>
      </c>
      <c r="H8" s="1">
        <v>1</v>
      </c>
      <c r="I8" s="1">
        <v>2</v>
      </c>
      <c r="J8" s="4">
        <v>15</v>
      </c>
      <c r="K8" s="1">
        <v>1</v>
      </c>
      <c r="L8" s="1">
        <v>2</v>
      </c>
      <c r="M8" s="1">
        <f t="shared" si="1"/>
        <v>3</v>
      </c>
      <c r="N8" s="1">
        <v>0</v>
      </c>
      <c r="O8" s="1">
        <v>0</v>
      </c>
      <c r="P8" s="1">
        <v>0</v>
      </c>
      <c r="Q8" s="1">
        <v>0</v>
      </c>
      <c r="R8" s="4">
        <v>9</v>
      </c>
      <c r="S8" s="1">
        <f t="shared" si="2"/>
        <v>8</v>
      </c>
      <c r="T8" s="1">
        <f t="shared" si="3"/>
        <v>15</v>
      </c>
      <c r="U8" s="1">
        <f t="shared" si="4"/>
        <v>23</v>
      </c>
      <c r="V8" s="1">
        <f t="shared" si="5"/>
        <v>1</v>
      </c>
      <c r="W8" s="1">
        <f t="shared" si="6"/>
        <v>1</v>
      </c>
      <c r="X8" s="1">
        <f t="shared" si="7"/>
        <v>1</v>
      </c>
      <c r="Y8" s="1">
        <f t="shared" si="8"/>
        <v>2</v>
      </c>
      <c r="Z8" s="1">
        <f t="shared" si="9"/>
        <v>24</v>
      </c>
      <c r="AA8" s="5"/>
    </row>
    <row r="9" spans="1:27" ht="12.75">
      <c r="A9" s="1"/>
      <c r="B9" s="3" t="s">
        <v>39</v>
      </c>
      <c r="C9" s="1">
        <v>4</v>
      </c>
      <c r="D9" s="1">
        <v>9</v>
      </c>
      <c r="E9" s="1">
        <f t="shared" si="0"/>
        <v>13</v>
      </c>
      <c r="F9" s="1">
        <v>0</v>
      </c>
      <c r="G9" s="1">
        <v>0</v>
      </c>
      <c r="H9" s="1">
        <v>1</v>
      </c>
      <c r="I9" s="1">
        <v>18</v>
      </c>
      <c r="J9" s="4">
        <v>15</v>
      </c>
      <c r="K9" s="1">
        <v>4</v>
      </c>
      <c r="L9" s="1">
        <v>4</v>
      </c>
      <c r="M9" s="1">
        <f t="shared" si="1"/>
        <v>8</v>
      </c>
      <c r="N9" s="1">
        <v>0</v>
      </c>
      <c r="O9" s="1">
        <v>0</v>
      </c>
      <c r="P9" s="1">
        <v>0</v>
      </c>
      <c r="Q9" s="1">
        <v>12</v>
      </c>
      <c r="R9" s="4">
        <v>9</v>
      </c>
      <c r="S9" s="1">
        <f t="shared" si="2"/>
        <v>8</v>
      </c>
      <c r="T9" s="1">
        <f t="shared" si="3"/>
        <v>13</v>
      </c>
      <c r="U9" s="1">
        <f t="shared" si="4"/>
        <v>21</v>
      </c>
      <c r="V9" s="1">
        <f t="shared" si="5"/>
        <v>0</v>
      </c>
      <c r="W9" s="1">
        <f t="shared" si="6"/>
        <v>0</v>
      </c>
      <c r="X9" s="1">
        <f t="shared" si="7"/>
        <v>1</v>
      </c>
      <c r="Y9" s="1">
        <f t="shared" si="8"/>
        <v>30</v>
      </c>
      <c r="Z9" s="1">
        <f t="shared" si="9"/>
        <v>24</v>
      </c>
      <c r="AA9" s="5"/>
    </row>
    <row r="10" spans="1:27" ht="12.75">
      <c r="A10" s="1"/>
      <c r="B10" s="3" t="s">
        <v>48</v>
      </c>
      <c r="C10" s="1">
        <v>8</v>
      </c>
      <c r="D10" s="1">
        <v>12</v>
      </c>
      <c r="E10" s="1">
        <f t="shared" si="0"/>
        <v>20</v>
      </c>
      <c r="F10" s="1">
        <v>1</v>
      </c>
      <c r="G10" s="1">
        <v>0</v>
      </c>
      <c r="H10" s="1">
        <v>0</v>
      </c>
      <c r="I10" s="1">
        <v>4</v>
      </c>
      <c r="J10" s="4">
        <v>13</v>
      </c>
      <c r="K10" s="1">
        <v>0</v>
      </c>
      <c r="L10" s="1">
        <v>0</v>
      </c>
      <c r="M10" s="1">
        <f t="shared" si="1"/>
        <v>0</v>
      </c>
      <c r="N10" s="1">
        <v>0</v>
      </c>
      <c r="O10" s="1">
        <v>0</v>
      </c>
      <c r="P10" s="1">
        <v>0</v>
      </c>
      <c r="Q10" s="1">
        <v>0</v>
      </c>
      <c r="R10" s="4">
        <v>4</v>
      </c>
      <c r="S10" s="1">
        <f t="shared" si="2"/>
        <v>8</v>
      </c>
      <c r="T10" s="1">
        <f t="shared" si="3"/>
        <v>12</v>
      </c>
      <c r="U10" s="1">
        <f t="shared" si="4"/>
        <v>20</v>
      </c>
      <c r="V10" s="1">
        <f t="shared" si="5"/>
        <v>1</v>
      </c>
      <c r="W10" s="1">
        <f t="shared" si="6"/>
        <v>0</v>
      </c>
      <c r="X10" s="1">
        <f t="shared" si="7"/>
        <v>0</v>
      </c>
      <c r="Y10" s="1">
        <f t="shared" si="8"/>
        <v>4</v>
      </c>
      <c r="Z10" s="1">
        <f t="shared" si="9"/>
        <v>17</v>
      </c>
      <c r="AA10" s="5"/>
    </row>
    <row r="11" spans="1:27" ht="12.75">
      <c r="A11" s="1"/>
      <c r="B11" s="3" t="s">
        <v>42</v>
      </c>
      <c r="C11" s="1">
        <v>7</v>
      </c>
      <c r="D11" s="1">
        <v>9</v>
      </c>
      <c r="E11" s="1">
        <f t="shared" si="0"/>
        <v>16</v>
      </c>
      <c r="F11" s="1">
        <v>0</v>
      </c>
      <c r="G11" s="1">
        <v>0</v>
      </c>
      <c r="H11" s="1">
        <v>0</v>
      </c>
      <c r="I11" s="1">
        <v>14</v>
      </c>
      <c r="J11" s="4">
        <v>11</v>
      </c>
      <c r="K11" s="1">
        <v>2</v>
      </c>
      <c r="L11" s="1">
        <v>1</v>
      </c>
      <c r="M11" s="1">
        <f t="shared" si="1"/>
        <v>3</v>
      </c>
      <c r="N11" s="1">
        <v>0</v>
      </c>
      <c r="O11" s="1">
        <v>0</v>
      </c>
      <c r="P11" s="1">
        <v>1</v>
      </c>
      <c r="Q11" s="1">
        <v>2</v>
      </c>
      <c r="R11" s="4">
        <v>7</v>
      </c>
      <c r="S11" s="1">
        <f t="shared" si="2"/>
        <v>9</v>
      </c>
      <c r="T11" s="1">
        <f t="shared" si="3"/>
        <v>10</v>
      </c>
      <c r="U11" s="1">
        <f t="shared" si="4"/>
        <v>19</v>
      </c>
      <c r="V11" s="1">
        <f t="shared" si="5"/>
        <v>0</v>
      </c>
      <c r="W11" s="1">
        <f t="shared" si="6"/>
        <v>0</v>
      </c>
      <c r="X11" s="1">
        <f t="shared" si="7"/>
        <v>1</v>
      </c>
      <c r="Y11" s="1">
        <f t="shared" si="8"/>
        <v>16</v>
      </c>
      <c r="Z11" s="1">
        <f t="shared" si="9"/>
        <v>18</v>
      </c>
      <c r="AA11" s="5"/>
    </row>
    <row r="12" spans="1:27" ht="12.75">
      <c r="A12" s="1"/>
      <c r="B12" s="3" t="s">
        <v>38</v>
      </c>
      <c r="C12" s="1">
        <v>4</v>
      </c>
      <c r="D12" s="1">
        <v>7</v>
      </c>
      <c r="E12" s="1">
        <f t="shared" si="0"/>
        <v>11</v>
      </c>
      <c r="F12" s="1">
        <v>0</v>
      </c>
      <c r="G12" s="1">
        <v>0</v>
      </c>
      <c r="H12" s="1">
        <v>1</v>
      </c>
      <c r="I12" s="1">
        <v>0</v>
      </c>
      <c r="J12" s="4">
        <v>9</v>
      </c>
      <c r="K12" s="1">
        <v>4</v>
      </c>
      <c r="L12" s="1">
        <v>3</v>
      </c>
      <c r="M12" s="1">
        <f t="shared" si="1"/>
        <v>7</v>
      </c>
      <c r="N12" s="1">
        <v>0</v>
      </c>
      <c r="O12" s="1">
        <v>0</v>
      </c>
      <c r="P12" s="1">
        <v>0</v>
      </c>
      <c r="Q12" s="1">
        <v>0</v>
      </c>
      <c r="R12" s="4">
        <v>6</v>
      </c>
      <c r="S12" s="1">
        <f t="shared" si="2"/>
        <v>8</v>
      </c>
      <c r="T12" s="1">
        <f t="shared" si="3"/>
        <v>10</v>
      </c>
      <c r="U12" s="1">
        <f t="shared" si="4"/>
        <v>18</v>
      </c>
      <c r="V12" s="1">
        <f t="shared" si="5"/>
        <v>0</v>
      </c>
      <c r="W12" s="1">
        <f t="shared" si="6"/>
        <v>0</v>
      </c>
      <c r="X12" s="1">
        <f t="shared" si="7"/>
        <v>1</v>
      </c>
      <c r="Y12" s="1">
        <f t="shared" si="8"/>
        <v>0</v>
      </c>
      <c r="Z12" s="1">
        <f t="shared" si="9"/>
        <v>15</v>
      </c>
      <c r="AA12" s="5"/>
    </row>
    <row r="13" spans="1:27" ht="12.75">
      <c r="A13" s="1"/>
      <c r="B13" s="3" t="s">
        <v>37</v>
      </c>
      <c r="C13" s="1">
        <v>4</v>
      </c>
      <c r="D13" s="1">
        <v>8</v>
      </c>
      <c r="E13" s="1">
        <f t="shared" si="0"/>
        <v>12</v>
      </c>
      <c r="F13" s="1">
        <v>1</v>
      </c>
      <c r="G13" s="1">
        <v>0</v>
      </c>
      <c r="H13" s="1">
        <v>0</v>
      </c>
      <c r="I13" s="1">
        <v>4</v>
      </c>
      <c r="J13" s="4">
        <v>15</v>
      </c>
      <c r="K13" s="1">
        <v>5</v>
      </c>
      <c r="L13" s="1">
        <v>1</v>
      </c>
      <c r="M13" s="1">
        <f t="shared" si="1"/>
        <v>6</v>
      </c>
      <c r="N13" s="1">
        <v>1</v>
      </c>
      <c r="O13" s="1">
        <v>1</v>
      </c>
      <c r="P13" s="1">
        <v>0</v>
      </c>
      <c r="Q13" s="1">
        <v>17</v>
      </c>
      <c r="R13" s="4">
        <v>9</v>
      </c>
      <c r="S13" s="1">
        <f t="shared" si="2"/>
        <v>9</v>
      </c>
      <c r="T13" s="1">
        <f t="shared" si="3"/>
        <v>9</v>
      </c>
      <c r="U13" s="1">
        <f t="shared" si="4"/>
        <v>18</v>
      </c>
      <c r="V13" s="1">
        <f t="shared" si="5"/>
        <v>2</v>
      </c>
      <c r="W13" s="1">
        <f t="shared" si="6"/>
        <v>1</v>
      </c>
      <c r="X13" s="1">
        <f t="shared" si="7"/>
        <v>0</v>
      </c>
      <c r="Y13" s="1">
        <f t="shared" si="8"/>
        <v>21</v>
      </c>
      <c r="Z13" s="1">
        <f t="shared" si="9"/>
        <v>24</v>
      </c>
      <c r="AA13" s="5"/>
    </row>
    <row r="14" spans="1:27" ht="12.75">
      <c r="A14" s="1"/>
      <c r="B14" s="3" t="s">
        <v>47</v>
      </c>
      <c r="C14" s="1">
        <v>4</v>
      </c>
      <c r="D14" s="1">
        <v>5</v>
      </c>
      <c r="E14" s="1">
        <f t="shared" si="0"/>
        <v>9</v>
      </c>
      <c r="F14" s="1">
        <v>1</v>
      </c>
      <c r="G14" s="1">
        <v>0</v>
      </c>
      <c r="H14" s="1">
        <v>1</v>
      </c>
      <c r="I14" s="1">
        <v>0</v>
      </c>
      <c r="J14" s="4">
        <v>10</v>
      </c>
      <c r="K14" s="1">
        <v>5</v>
      </c>
      <c r="L14" s="1">
        <v>2</v>
      </c>
      <c r="M14" s="1">
        <f t="shared" si="1"/>
        <v>7</v>
      </c>
      <c r="N14" s="1">
        <v>2</v>
      </c>
      <c r="O14" s="1">
        <v>0</v>
      </c>
      <c r="P14" s="1">
        <v>1</v>
      </c>
      <c r="Q14" s="1">
        <v>16</v>
      </c>
      <c r="R14" s="4">
        <v>7</v>
      </c>
      <c r="S14" s="1">
        <f t="shared" si="2"/>
        <v>9</v>
      </c>
      <c r="T14" s="1">
        <f t="shared" si="3"/>
        <v>7</v>
      </c>
      <c r="U14" s="1">
        <f t="shared" si="4"/>
        <v>16</v>
      </c>
      <c r="V14" s="1">
        <f t="shared" si="5"/>
        <v>3</v>
      </c>
      <c r="W14" s="1">
        <f t="shared" si="6"/>
        <v>0</v>
      </c>
      <c r="X14" s="1">
        <f t="shared" si="7"/>
        <v>2</v>
      </c>
      <c r="Y14" s="1">
        <f t="shared" si="8"/>
        <v>16</v>
      </c>
      <c r="Z14" s="1">
        <f t="shared" si="9"/>
        <v>17</v>
      </c>
      <c r="AA14" s="5"/>
    </row>
    <row r="15" spans="1:27" ht="12.75">
      <c r="A15" s="1"/>
      <c r="B15" s="3" t="s">
        <v>36</v>
      </c>
      <c r="C15" s="1">
        <v>5</v>
      </c>
      <c r="D15" s="1">
        <v>7</v>
      </c>
      <c r="E15" s="1">
        <f t="shared" si="0"/>
        <v>12</v>
      </c>
      <c r="F15" s="1">
        <v>2</v>
      </c>
      <c r="G15" s="1">
        <v>0</v>
      </c>
      <c r="H15" s="1">
        <v>1</v>
      </c>
      <c r="I15" s="1">
        <v>27</v>
      </c>
      <c r="J15" s="4">
        <v>14</v>
      </c>
      <c r="K15" s="1">
        <v>1</v>
      </c>
      <c r="L15" s="1">
        <v>2</v>
      </c>
      <c r="M15" s="1">
        <f t="shared" si="1"/>
        <v>3</v>
      </c>
      <c r="N15" s="1">
        <v>0</v>
      </c>
      <c r="O15" s="1">
        <v>0</v>
      </c>
      <c r="P15" s="1">
        <v>0</v>
      </c>
      <c r="Q15" s="1">
        <v>16</v>
      </c>
      <c r="R15" s="4">
        <v>9</v>
      </c>
      <c r="S15" s="1">
        <f t="shared" si="2"/>
        <v>6</v>
      </c>
      <c r="T15" s="1">
        <f t="shared" si="3"/>
        <v>9</v>
      </c>
      <c r="U15" s="1">
        <f t="shared" si="4"/>
        <v>15</v>
      </c>
      <c r="V15" s="1">
        <f t="shared" si="5"/>
        <v>2</v>
      </c>
      <c r="W15" s="1">
        <f t="shared" si="6"/>
        <v>0</v>
      </c>
      <c r="X15" s="1">
        <f t="shared" si="7"/>
        <v>1</v>
      </c>
      <c r="Y15" s="1">
        <f t="shared" si="8"/>
        <v>43</v>
      </c>
      <c r="Z15" s="1">
        <f t="shared" si="9"/>
        <v>23</v>
      </c>
      <c r="AA15" s="5"/>
    </row>
    <row r="16" spans="1:27" ht="12.75">
      <c r="A16" s="1"/>
      <c r="B16" s="3" t="s">
        <v>59</v>
      </c>
      <c r="C16" s="1">
        <v>5</v>
      </c>
      <c r="D16" s="1">
        <v>2</v>
      </c>
      <c r="E16" s="1">
        <f t="shared" si="0"/>
        <v>7</v>
      </c>
      <c r="F16" s="1">
        <v>0</v>
      </c>
      <c r="G16" s="1">
        <v>0</v>
      </c>
      <c r="H16" s="1">
        <v>0</v>
      </c>
      <c r="I16" s="1">
        <v>29</v>
      </c>
      <c r="J16" s="4">
        <v>14</v>
      </c>
      <c r="K16" s="1">
        <v>0</v>
      </c>
      <c r="L16" s="1">
        <v>5</v>
      </c>
      <c r="M16" s="1">
        <f t="shared" si="1"/>
        <v>5</v>
      </c>
      <c r="N16" s="1">
        <v>0</v>
      </c>
      <c r="O16" s="1">
        <v>0</v>
      </c>
      <c r="P16" s="1">
        <v>0</v>
      </c>
      <c r="Q16" s="1">
        <v>32</v>
      </c>
      <c r="R16" s="4">
        <v>9</v>
      </c>
      <c r="S16" s="1">
        <f t="shared" si="2"/>
        <v>5</v>
      </c>
      <c r="T16" s="1">
        <f t="shared" si="3"/>
        <v>7</v>
      </c>
      <c r="U16" s="1">
        <f t="shared" si="4"/>
        <v>12</v>
      </c>
      <c r="V16" s="1">
        <f t="shared" si="5"/>
        <v>0</v>
      </c>
      <c r="W16" s="1">
        <f t="shared" si="6"/>
        <v>0</v>
      </c>
      <c r="X16" s="1">
        <f t="shared" si="7"/>
        <v>0</v>
      </c>
      <c r="Y16" s="1">
        <f t="shared" si="8"/>
        <v>61</v>
      </c>
      <c r="Z16" s="1">
        <f t="shared" si="9"/>
        <v>23</v>
      </c>
      <c r="AA16" s="5"/>
    </row>
    <row r="17" spans="1:27" ht="12.75">
      <c r="A17" s="1"/>
      <c r="B17" s="3" t="s">
        <v>55</v>
      </c>
      <c r="C17" s="1">
        <v>2</v>
      </c>
      <c r="D17" s="1">
        <v>4</v>
      </c>
      <c r="E17" s="1">
        <f t="shared" si="0"/>
        <v>6</v>
      </c>
      <c r="F17" s="1">
        <v>0</v>
      </c>
      <c r="G17" s="1">
        <v>0</v>
      </c>
      <c r="H17" s="1">
        <v>1</v>
      </c>
      <c r="I17" s="1">
        <v>35</v>
      </c>
      <c r="J17" s="4">
        <v>15</v>
      </c>
      <c r="K17" s="1">
        <v>1</v>
      </c>
      <c r="L17" s="1">
        <v>3</v>
      </c>
      <c r="M17" s="1">
        <f t="shared" si="1"/>
        <v>4</v>
      </c>
      <c r="N17" s="1">
        <v>0</v>
      </c>
      <c r="O17" s="1">
        <v>0</v>
      </c>
      <c r="P17" s="1">
        <v>0</v>
      </c>
      <c r="Q17" s="1">
        <v>12</v>
      </c>
      <c r="R17" s="4">
        <v>8</v>
      </c>
      <c r="S17" s="1">
        <f t="shared" si="2"/>
        <v>3</v>
      </c>
      <c r="T17" s="1">
        <f t="shared" si="3"/>
        <v>7</v>
      </c>
      <c r="U17" s="1">
        <f t="shared" si="4"/>
        <v>10</v>
      </c>
      <c r="V17" s="1">
        <f t="shared" si="5"/>
        <v>0</v>
      </c>
      <c r="W17" s="1">
        <f t="shared" si="6"/>
        <v>0</v>
      </c>
      <c r="X17" s="1">
        <f t="shared" si="7"/>
        <v>1</v>
      </c>
      <c r="Y17" s="1">
        <f t="shared" si="8"/>
        <v>47</v>
      </c>
      <c r="Z17" s="1">
        <f t="shared" si="9"/>
        <v>23</v>
      </c>
      <c r="AA17" s="5"/>
    </row>
    <row r="18" spans="1:27" ht="12.75">
      <c r="A18" s="1"/>
      <c r="B18" s="3" t="s">
        <v>54</v>
      </c>
      <c r="C18" s="1">
        <v>1</v>
      </c>
      <c r="D18" s="1">
        <v>5</v>
      </c>
      <c r="E18" s="1">
        <f t="shared" si="0"/>
        <v>6</v>
      </c>
      <c r="F18" s="1">
        <v>0</v>
      </c>
      <c r="G18" s="1">
        <v>0</v>
      </c>
      <c r="H18" s="1">
        <v>0</v>
      </c>
      <c r="I18" s="1">
        <v>0</v>
      </c>
      <c r="J18" s="4">
        <v>14</v>
      </c>
      <c r="K18" s="1">
        <v>0</v>
      </c>
      <c r="L18" s="1">
        <v>0</v>
      </c>
      <c r="M18" s="1">
        <f t="shared" si="1"/>
        <v>0</v>
      </c>
      <c r="N18" s="1">
        <v>0</v>
      </c>
      <c r="O18" s="1">
        <v>0</v>
      </c>
      <c r="P18" s="1">
        <v>0</v>
      </c>
      <c r="Q18" s="1">
        <v>0</v>
      </c>
      <c r="R18" s="4">
        <v>9</v>
      </c>
      <c r="S18" s="1">
        <f t="shared" si="2"/>
        <v>1</v>
      </c>
      <c r="T18" s="1">
        <f t="shared" si="3"/>
        <v>5</v>
      </c>
      <c r="U18" s="1">
        <f t="shared" si="4"/>
        <v>6</v>
      </c>
      <c r="V18" s="1">
        <f t="shared" si="5"/>
        <v>0</v>
      </c>
      <c r="W18" s="1">
        <f t="shared" si="6"/>
        <v>0</v>
      </c>
      <c r="X18" s="1">
        <f t="shared" si="7"/>
        <v>0</v>
      </c>
      <c r="Y18" s="1">
        <f t="shared" si="8"/>
        <v>0</v>
      </c>
      <c r="Z18" s="1">
        <f t="shared" si="9"/>
        <v>23</v>
      </c>
      <c r="AA18" s="5"/>
    </row>
    <row r="19" spans="1:27" ht="12.75">
      <c r="A19" s="1"/>
      <c r="B19" s="3" t="s">
        <v>51</v>
      </c>
      <c r="C19" s="1">
        <v>2</v>
      </c>
      <c r="D19" s="1">
        <v>4</v>
      </c>
      <c r="E19" s="1">
        <f t="shared" si="0"/>
        <v>6</v>
      </c>
      <c r="F19" s="1">
        <v>0</v>
      </c>
      <c r="G19" s="1">
        <v>0</v>
      </c>
      <c r="H19" s="1">
        <v>0</v>
      </c>
      <c r="I19" s="1">
        <v>18</v>
      </c>
      <c r="J19" s="4">
        <v>15</v>
      </c>
      <c r="K19" s="1">
        <v>0</v>
      </c>
      <c r="L19" s="1">
        <v>0</v>
      </c>
      <c r="M19" s="1">
        <f t="shared" si="1"/>
        <v>0</v>
      </c>
      <c r="N19" s="1">
        <v>0</v>
      </c>
      <c r="O19" s="1">
        <v>0</v>
      </c>
      <c r="P19" s="1">
        <v>0</v>
      </c>
      <c r="Q19" s="1">
        <v>0</v>
      </c>
      <c r="R19" s="4">
        <v>5</v>
      </c>
      <c r="S19" s="1">
        <f t="shared" si="2"/>
        <v>2</v>
      </c>
      <c r="T19" s="1">
        <f t="shared" si="3"/>
        <v>4</v>
      </c>
      <c r="U19" s="1">
        <f t="shared" si="4"/>
        <v>6</v>
      </c>
      <c r="V19" s="1">
        <f t="shared" si="5"/>
        <v>0</v>
      </c>
      <c r="W19" s="1">
        <f t="shared" si="6"/>
        <v>0</v>
      </c>
      <c r="X19" s="1">
        <f t="shared" si="7"/>
        <v>0</v>
      </c>
      <c r="Y19" s="1">
        <f t="shared" si="8"/>
        <v>18</v>
      </c>
      <c r="Z19" s="1">
        <f t="shared" si="9"/>
        <v>20</v>
      </c>
      <c r="AA19" s="5"/>
    </row>
    <row r="20" spans="1:27" ht="12.75">
      <c r="A20" s="1"/>
      <c r="B20" s="1" t="s">
        <v>53</v>
      </c>
      <c r="C20" s="1">
        <v>2</v>
      </c>
      <c r="D20" s="1">
        <v>0</v>
      </c>
      <c r="E20" s="1">
        <f t="shared" si="0"/>
        <v>2</v>
      </c>
      <c r="F20" s="1">
        <v>0</v>
      </c>
      <c r="G20" s="1">
        <v>0</v>
      </c>
      <c r="H20" s="1">
        <v>0</v>
      </c>
      <c r="I20" s="1">
        <v>16</v>
      </c>
      <c r="J20" s="4">
        <v>15</v>
      </c>
      <c r="K20" s="1">
        <v>0</v>
      </c>
      <c r="L20" s="1">
        <v>0</v>
      </c>
      <c r="M20" s="1">
        <f t="shared" si="1"/>
        <v>0</v>
      </c>
      <c r="N20" s="1">
        <v>0</v>
      </c>
      <c r="O20" s="1">
        <v>0</v>
      </c>
      <c r="P20" s="1">
        <v>0</v>
      </c>
      <c r="Q20" s="1">
        <v>2</v>
      </c>
      <c r="R20" s="4">
        <v>9</v>
      </c>
      <c r="S20" s="1">
        <f t="shared" si="2"/>
        <v>2</v>
      </c>
      <c r="T20" s="1">
        <f t="shared" si="3"/>
        <v>0</v>
      </c>
      <c r="U20" s="1">
        <f t="shared" si="4"/>
        <v>2</v>
      </c>
      <c r="V20" s="1">
        <f t="shared" si="5"/>
        <v>0</v>
      </c>
      <c r="W20" s="1">
        <f t="shared" si="6"/>
        <v>0</v>
      </c>
      <c r="X20" s="1">
        <f t="shared" si="7"/>
        <v>0</v>
      </c>
      <c r="Y20" s="1">
        <f t="shared" si="8"/>
        <v>18</v>
      </c>
      <c r="Z20" s="1">
        <f t="shared" si="9"/>
        <v>24</v>
      </c>
      <c r="AA20" s="5"/>
    </row>
    <row r="21" spans="1:27" ht="12.75">
      <c r="A21" s="1"/>
      <c r="B21" s="3" t="s">
        <v>52</v>
      </c>
      <c r="C21" s="1">
        <v>0</v>
      </c>
      <c r="D21" s="1">
        <v>0</v>
      </c>
      <c r="E21" s="1">
        <f t="shared" si="0"/>
        <v>0</v>
      </c>
      <c r="F21" s="1">
        <v>0</v>
      </c>
      <c r="G21" s="1">
        <v>0</v>
      </c>
      <c r="H21" s="1">
        <v>0</v>
      </c>
      <c r="I21" s="1">
        <v>0</v>
      </c>
      <c r="J21" s="4">
        <v>1</v>
      </c>
      <c r="K21" s="1">
        <v>1</v>
      </c>
      <c r="L21" s="1">
        <v>0</v>
      </c>
      <c r="M21" s="1">
        <f t="shared" si="1"/>
        <v>1</v>
      </c>
      <c r="N21" s="1">
        <v>0</v>
      </c>
      <c r="O21" s="1">
        <v>0</v>
      </c>
      <c r="P21" s="1">
        <v>0</v>
      </c>
      <c r="Q21" s="1">
        <v>2</v>
      </c>
      <c r="R21" s="4">
        <v>5</v>
      </c>
      <c r="S21" s="1">
        <f t="shared" si="2"/>
        <v>1</v>
      </c>
      <c r="T21" s="1">
        <f t="shared" si="3"/>
        <v>0</v>
      </c>
      <c r="U21" s="1">
        <f t="shared" si="4"/>
        <v>1</v>
      </c>
      <c r="V21" s="1">
        <f t="shared" si="5"/>
        <v>0</v>
      </c>
      <c r="W21" s="1">
        <f t="shared" si="6"/>
        <v>0</v>
      </c>
      <c r="X21" s="1">
        <f t="shared" si="7"/>
        <v>0</v>
      </c>
      <c r="Y21" s="1">
        <f t="shared" si="8"/>
        <v>2</v>
      </c>
      <c r="Z21" s="1">
        <f t="shared" si="9"/>
        <v>6</v>
      </c>
      <c r="AA21" s="5"/>
    </row>
    <row r="22" spans="1:27" ht="12.75">
      <c r="A22" s="1"/>
      <c r="B22" s="3" t="s">
        <v>43</v>
      </c>
      <c r="C22" s="1">
        <v>0</v>
      </c>
      <c r="D22" s="1">
        <v>1</v>
      </c>
      <c r="E22" s="1">
        <f t="shared" si="0"/>
        <v>1</v>
      </c>
      <c r="F22" s="1">
        <v>0</v>
      </c>
      <c r="G22" s="1">
        <v>0</v>
      </c>
      <c r="H22" s="1">
        <v>0</v>
      </c>
      <c r="I22" s="1">
        <v>2</v>
      </c>
      <c r="J22" s="4">
        <v>1</v>
      </c>
      <c r="K22" s="1">
        <v>0</v>
      </c>
      <c r="L22" s="1">
        <v>0</v>
      </c>
      <c r="M22" s="1">
        <f t="shared" si="1"/>
        <v>0</v>
      </c>
      <c r="N22" s="1">
        <v>0</v>
      </c>
      <c r="O22" s="1">
        <v>0</v>
      </c>
      <c r="P22" s="1">
        <v>0</v>
      </c>
      <c r="Q22" s="1">
        <v>2</v>
      </c>
      <c r="R22" s="4">
        <v>1</v>
      </c>
      <c r="S22" s="1">
        <f t="shared" si="2"/>
        <v>0</v>
      </c>
      <c r="T22" s="1">
        <f t="shared" si="3"/>
        <v>1</v>
      </c>
      <c r="U22" s="1">
        <f t="shared" si="4"/>
        <v>1</v>
      </c>
      <c r="V22" s="1">
        <f t="shared" si="5"/>
        <v>0</v>
      </c>
      <c r="W22" s="1">
        <f t="shared" si="6"/>
        <v>0</v>
      </c>
      <c r="X22" s="1">
        <f t="shared" si="7"/>
        <v>0</v>
      </c>
      <c r="Y22" s="1">
        <f t="shared" si="8"/>
        <v>4</v>
      </c>
      <c r="Z22" s="1">
        <f t="shared" si="9"/>
        <v>2</v>
      </c>
      <c r="AA22" s="5"/>
    </row>
    <row r="23" spans="1:27" ht="12.75">
      <c r="A23" s="1"/>
      <c r="B23" s="3" t="s">
        <v>41</v>
      </c>
      <c r="C23" s="1">
        <v>0</v>
      </c>
      <c r="D23" s="1">
        <v>0</v>
      </c>
      <c r="E23" s="1">
        <f t="shared" si="0"/>
        <v>0</v>
      </c>
      <c r="F23" s="1">
        <v>0</v>
      </c>
      <c r="G23" s="1">
        <v>0</v>
      </c>
      <c r="H23" s="1">
        <v>0</v>
      </c>
      <c r="I23" s="1">
        <v>2</v>
      </c>
      <c r="J23" s="4">
        <v>5</v>
      </c>
      <c r="K23" s="1">
        <v>0</v>
      </c>
      <c r="L23" s="1">
        <v>1</v>
      </c>
      <c r="M23" s="1">
        <f t="shared" si="1"/>
        <v>1</v>
      </c>
      <c r="N23" s="1">
        <v>0</v>
      </c>
      <c r="O23" s="1">
        <v>0</v>
      </c>
      <c r="P23" s="1">
        <v>0</v>
      </c>
      <c r="Q23" s="1">
        <v>2</v>
      </c>
      <c r="R23" s="4">
        <v>3</v>
      </c>
      <c r="S23" s="1">
        <f t="shared" si="2"/>
        <v>0</v>
      </c>
      <c r="T23" s="1">
        <f t="shared" si="3"/>
        <v>1</v>
      </c>
      <c r="U23" s="1">
        <f t="shared" si="4"/>
        <v>1</v>
      </c>
      <c r="V23" s="1">
        <f t="shared" si="5"/>
        <v>0</v>
      </c>
      <c r="W23" s="1">
        <f t="shared" si="6"/>
        <v>0</v>
      </c>
      <c r="X23" s="1">
        <f t="shared" si="7"/>
        <v>0</v>
      </c>
      <c r="Y23" s="1">
        <f t="shared" si="8"/>
        <v>4</v>
      </c>
      <c r="Z23" s="1">
        <f t="shared" si="9"/>
        <v>8</v>
      </c>
      <c r="AA23" s="5"/>
    </row>
    <row r="24" spans="1:27" ht="12.75">
      <c r="A24" s="1"/>
      <c r="B24" s="3" t="s">
        <v>10</v>
      </c>
      <c r="C24" s="1">
        <v>0</v>
      </c>
      <c r="D24" s="1">
        <v>0</v>
      </c>
      <c r="E24" s="1">
        <f t="shared" si="0"/>
        <v>0</v>
      </c>
      <c r="F24" s="1">
        <v>0</v>
      </c>
      <c r="G24" s="1">
        <v>0</v>
      </c>
      <c r="H24" s="1">
        <v>0</v>
      </c>
      <c r="I24" s="1">
        <v>4</v>
      </c>
      <c r="J24" s="4">
        <v>15</v>
      </c>
      <c r="K24" s="1">
        <v>0</v>
      </c>
      <c r="L24" s="1">
        <v>0</v>
      </c>
      <c r="M24" s="1">
        <f t="shared" si="1"/>
        <v>0</v>
      </c>
      <c r="N24" s="1">
        <v>0</v>
      </c>
      <c r="O24" s="1">
        <v>0</v>
      </c>
      <c r="P24" s="1">
        <v>0</v>
      </c>
      <c r="Q24" s="1">
        <v>0</v>
      </c>
      <c r="R24" s="4">
        <v>9</v>
      </c>
      <c r="S24" s="1">
        <f t="shared" si="2"/>
        <v>0</v>
      </c>
      <c r="T24" s="1">
        <f t="shared" si="3"/>
        <v>0</v>
      </c>
      <c r="U24" s="1">
        <f t="shared" si="4"/>
        <v>0</v>
      </c>
      <c r="V24" s="1">
        <f t="shared" si="5"/>
        <v>0</v>
      </c>
      <c r="W24" s="1">
        <f t="shared" si="6"/>
        <v>0</v>
      </c>
      <c r="X24" s="1">
        <f t="shared" si="7"/>
        <v>0</v>
      </c>
      <c r="Y24" s="1">
        <f t="shared" si="8"/>
        <v>4</v>
      </c>
      <c r="Z24" s="1">
        <f t="shared" si="9"/>
        <v>24</v>
      </c>
      <c r="AA24" s="5"/>
    </row>
    <row r="25" spans="1:27" ht="12.75">
      <c r="A25" s="1"/>
      <c r="B25" s="3" t="s">
        <v>49</v>
      </c>
      <c r="C25" s="1">
        <v>0</v>
      </c>
      <c r="D25" s="1">
        <v>0</v>
      </c>
      <c r="E25" s="1">
        <f t="shared" si="0"/>
        <v>0</v>
      </c>
      <c r="F25" s="1">
        <v>0</v>
      </c>
      <c r="G25" s="1">
        <v>0</v>
      </c>
      <c r="H25" s="1">
        <v>0</v>
      </c>
      <c r="I25" s="1">
        <v>0</v>
      </c>
      <c r="J25" s="4">
        <v>1</v>
      </c>
      <c r="K25" s="1">
        <v>0</v>
      </c>
      <c r="L25" s="1">
        <v>0</v>
      </c>
      <c r="M25" s="1">
        <f t="shared" si="1"/>
        <v>0</v>
      </c>
      <c r="N25" s="1">
        <v>0</v>
      </c>
      <c r="O25" s="1">
        <v>0</v>
      </c>
      <c r="P25" s="1">
        <v>0</v>
      </c>
      <c r="Q25" s="1">
        <v>0</v>
      </c>
      <c r="R25" s="4">
        <v>0</v>
      </c>
      <c r="S25" s="1">
        <f t="shared" si="2"/>
        <v>0</v>
      </c>
      <c r="T25" s="1">
        <f t="shared" si="3"/>
        <v>0</v>
      </c>
      <c r="U25" s="1">
        <f t="shared" si="4"/>
        <v>0</v>
      </c>
      <c r="V25" s="1">
        <f t="shared" si="5"/>
        <v>0</v>
      </c>
      <c r="W25" s="1">
        <f t="shared" si="6"/>
        <v>0</v>
      </c>
      <c r="X25" s="1">
        <f t="shared" si="7"/>
        <v>0</v>
      </c>
      <c r="Y25" s="1">
        <f t="shared" si="8"/>
        <v>0</v>
      </c>
      <c r="Z25" s="1">
        <f t="shared" si="9"/>
        <v>1</v>
      </c>
      <c r="AA25" s="5"/>
    </row>
    <row r="26" spans="1:27" ht="12.75">
      <c r="A26" s="1"/>
      <c r="B26" s="3" t="s">
        <v>57</v>
      </c>
      <c r="C26" s="1">
        <v>0</v>
      </c>
      <c r="D26" s="1">
        <v>0</v>
      </c>
      <c r="E26" s="1">
        <f t="shared" si="0"/>
        <v>0</v>
      </c>
      <c r="F26" s="1">
        <v>0</v>
      </c>
      <c r="G26" s="1">
        <v>0</v>
      </c>
      <c r="H26" s="1">
        <v>0</v>
      </c>
      <c r="I26" s="1">
        <v>0</v>
      </c>
      <c r="J26" s="4">
        <v>3</v>
      </c>
      <c r="K26" s="1">
        <v>0</v>
      </c>
      <c r="L26" s="1">
        <v>0</v>
      </c>
      <c r="M26" s="1">
        <f t="shared" si="1"/>
        <v>0</v>
      </c>
      <c r="N26" s="1">
        <v>0</v>
      </c>
      <c r="O26" s="1">
        <v>0</v>
      </c>
      <c r="P26" s="1">
        <v>0</v>
      </c>
      <c r="Q26" s="1">
        <v>0</v>
      </c>
      <c r="R26" s="4">
        <v>3</v>
      </c>
      <c r="S26" s="1">
        <f t="shared" si="2"/>
        <v>0</v>
      </c>
      <c r="T26" s="1">
        <f t="shared" si="3"/>
        <v>0</v>
      </c>
      <c r="U26" s="1">
        <f t="shared" si="4"/>
        <v>0</v>
      </c>
      <c r="V26" s="1">
        <f t="shared" si="5"/>
        <v>0</v>
      </c>
      <c r="W26" s="1">
        <f t="shared" si="6"/>
        <v>0</v>
      </c>
      <c r="X26" s="1">
        <f t="shared" si="7"/>
        <v>0</v>
      </c>
      <c r="Y26" s="1">
        <f t="shared" si="8"/>
        <v>0</v>
      </c>
      <c r="Z26" s="1">
        <f t="shared" si="9"/>
        <v>6</v>
      </c>
      <c r="AA26" s="5"/>
    </row>
    <row r="27" spans="1:27" ht="12.75">
      <c r="A27" s="1"/>
      <c r="B27" s="3" t="s">
        <v>44</v>
      </c>
      <c r="C27" s="1">
        <v>0</v>
      </c>
      <c r="D27" s="1">
        <v>0</v>
      </c>
      <c r="E27" s="1">
        <f t="shared" si="0"/>
        <v>0</v>
      </c>
      <c r="F27" s="1">
        <v>0</v>
      </c>
      <c r="G27" s="1">
        <v>0</v>
      </c>
      <c r="H27" s="1">
        <v>0</v>
      </c>
      <c r="I27" s="1">
        <v>0</v>
      </c>
      <c r="J27" s="4">
        <v>6</v>
      </c>
      <c r="K27" s="1">
        <v>0</v>
      </c>
      <c r="L27" s="1">
        <v>0</v>
      </c>
      <c r="M27" s="1">
        <f t="shared" si="1"/>
        <v>0</v>
      </c>
      <c r="N27" s="1">
        <v>0</v>
      </c>
      <c r="O27" s="1">
        <v>0</v>
      </c>
      <c r="P27" s="1">
        <v>0</v>
      </c>
      <c r="Q27" s="1">
        <v>0</v>
      </c>
      <c r="R27" s="4">
        <v>4</v>
      </c>
      <c r="S27" s="1">
        <f t="shared" si="2"/>
        <v>0</v>
      </c>
      <c r="T27" s="1">
        <f t="shared" si="3"/>
        <v>0</v>
      </c>
      <c r="U27" s="1">
        <f t="shared" si="4"/>
        <v>0</v>
      </c>
      <c r="V27" s="1">
        <f t="shared" si="5"/>
        <v>0</v>
      </c>
      <c r="W27" s="1">
        <f t="shared" si="6"/>
        <v>0</v>
      </c>
      <c r="X27" s="1">
        <f t="shared" si="7"/>
        <v>0</v>
      </c>
      <c r="Y27" s="1">
        <f t="shared" si="8"/>
        <v>0</v>
      </c>
      <c r="Z27" s="1">
        <f t="shared" si="9"/>
        <v>10</v>
      </c>
      <c r="AA27" s="5"/>
    </row>
    <row r="28" spans="1:27" ht="12.75">
      <c r="A28" s="1"/>
      <c r="B28" s="3" t="s">
        <v>56</v>
      </c>
      <c r="C28" s="1">
        <v>0</v>
      </c>
      <c r="D28" s="1">
        <v>0</v>
      </c>
      <c r="E28" s="1">
        <f t="shared" si="0"/>
        <v>0</v>
      </c>
      <c r="F28" s="1">
        <v>0</v>
      </c>
      <c r="G28" s="1">
        <v>0</v>
      </c>
      <c r="H28" s="1">
        <v>0</v>
      </c>
      <c r="I28" s="1">
        <v>2</v>
      </c>
      <c r="J28" s="4">
        <v>6</v>
      </c>
      <c r="K28" s="1">
        <v>0</v>
      </c>
      <c r="L28" s="1">
        <v>0</v>
      </c>
      <c r="M28" s="1">
        <f t="shared" si="1"/>
        <v>0</v>
      </c>
      <c r="N28" s="1">
        <v>0</v>
      </c>
      <c r="O28" s="1">
        <v>0</v>
      </c>
      <c r="P28" s="1">
        <v>0</v>
      </c>
      <c r="Q28" s="1">
        <v>0</v>
      </c>
      <c r="R28" s="4">
        <v>4</v>
      </c>
      <c r="S28" s="1">
        <f t="shared" si="2"/>
        <v>0</v>
      </c>
      <c r="T28" s="1">
        <f t="shared" si="3"/>
        <v>0</v>
      </c>
      <c r="U28" s="1">
        <f t="shared" si="4"/>
        <v>0</v>
      </c>
      <c r="V28" s="1">
        <f t="shared" si="5"/>
        <v>0</v>
      </c>
      <c r="W28" s="1">
        <f t="shared" si="6"/>
        <v>0</v>
      </c>
      <c r="X28" s="1">
        <f t="shared" si="7"/>
        <v>0</v>
      </c>
      <c r="Y28" s="1">
        <f t="shared" si="8"/>
        <v>2</v>
      </c>
      <c r="Z28" s="1">
        <f t="shared" si="9"/>
        <v>10</v>
      </c>
      <c r="AA28" s="5"/>
    </row>
    <row r="29" spans="1:27" ht="12.75">
      <c r="A29" s="1"/>
      <c r="B29" s="1"/>
      <c r="C29" s="1" t="s">
        <v>27</v>
      </c>
      <c r="D29" s="1" t="s">
        <v>27</v>
      </c>
      <c r="E29" s="1"/>
      <c r="F29" s="1" t="s">
        <v>27</v>
      </c>
      <c r="G29" s="1"/>
      <c r="H29" s="1" t="s">
        <v>27</v>
      </c>
      <c r="I29" s="1" t="s">
        <v>27</v>
      </c>
      <c r="J29" s="4"/>
      <c r="K29" s="1" t="s">
        <v>27</v>
      </c>
      <c r="L29" s="1" t="s">
        <v>27</v>
      </c>
      <c r="M29" s="1"/>
      <c r="N29" s="1" t="s">
        <v>27</v>
      </c>
      <c r="O29" s="1"/>
      <c r="P29" s="1" t="s">
        <v>27</v>
      </c>
      <c r="Q29" s="1" t="s">
        <v>27</v>
      </c>
      <c r="R29" s="4"/>
      <c r="S29" s="1"/>
      <c r="T29" s="1"/>
      <c r="U29" s="1"/>
      <c r="V29" s="1"/>
      <c r="W29" s="1"/>
      <c r="X29" s="1"/>
      <c r="Y29" s="1"/>
      <c r="Z29" s="1"/>
      <c r="AA29" s="5"/>
    </row>
    <row r="30" spans="1:27" ht="12.75">
      <c r="A30" s="1"/>
      <c r="B30" s="3" t="s">
        <v>9</v>
      </c>
      <c r="C30" s="1">
        <f aca="true" t="shared" si="10" ref="C30:I30">SUM(C4:C28)</f>
        <v>131</v>
      </c>
      <c r="D30" s="1">
        <f t="shared" si="10"/>
        <v>171</v>
      </c>
      <c r="E30" s="1">
        <f t="shared" si="10"/>
        <v>302</v>
      </c>
      <c r="F30" s="1">
        <f t="shared" si="10"/>
        <v>19</v>
      </c>
      <c r="G30" s="1">
        <f t="shared" si="10"/>
        <v>3</v>
      </c>
      <c r="H30" s="1">
        <f t="shared" si="10"/>
        <v>11</v>
      </c>
      <c r="I30" s="1">
        <f t="shared" si="10"/>
        <v>213</v>
      </c>
      <c r="J30" s="4">
        <v>15</v>
      </c>
      <c r="K30" s="1">
        <f aca="true" t="shared" si="11" ref="K30:Q30">SUM(K4:K28)</f>
        <v>30</v>
      </c>
      <c r="L30" s="1">
        <f t="shared" si="11"/>
        <v>33</v>
      </c>
      <c r="M30" s="1">
        <f t="shared" si="11"/>
        <v>63</v>
      </c>
      <c r="N30" s="1">
        <f t="shared" si="11"/>
        <v>6</v>
      </c>
      <c r="O30" s="1">
        <f t="shared" si="11"/>
        <v>1</v>
      </c>
      <c r="P30" s="1">
        <f t="shared" si="11"/>
        <v>2</v>
      </c>
      <c r="Q30" s="1">
        <f t="shared" si="11"/>
        <v>143</v>
      </c>
      <c r="R30" s="4">
        <v>9</v>
      </c>
      <c r="S30" s="1">
        <f aca="true" t="shared" si="12" ref="S30:Y30">SUM(S4:S28)</f>
        <v>161</v>
      </c>
      <c r="T30" s="1">
        <f t="shared" si="12"/>
        <v>204</v>
      </c>
      <c r="U30" s="1">
        <f t="shared" si="12"/>
        <v>365</v>
      </c>
      <c r="V30" s="1">
        <f t="shared" si="12"/>
        <v>25</v>
      </c>
      <c r="W30" s="1">
        <f t="shared" si="12"/>
        <v>4</v>
      </c>
      <c r="X30" s="1">
        <f t="shared" si="12"/>
        <v>13</v>
      </c>
      <c r="Y30" s="1">
        <f t="shared" si="12"/>
        <v>356</v>
      </c>
      <c r="Z30" s="1">
        <f>J30+R30</f>
        <v>24</v>
      </c>
      <c r="AA30" s="5"/>
    </row>
    <row r="31" spans="1:27" ht="12.75">
      <c r="A31" s="1"/>
      <c r="B31" s="3" t="s">
        <v>21</v>
      </c>
      <c r="C31" s="1">
        <f>38+5</f>
        <v>43</v>
      </c>
      <c r="D31" s="1">
        <v>44</v>
      </c>
      <c r="E31" s="1">
        <f>+D31+C31</f>
        <v>87</v>
      </c>
      <c r="F31" s="1">
        <v>11</v>
      </c>
      <c r="G31" s="1">
        <v>3</v>
      </c>
      <c r="H31" s="1">
        <v>4</v>
      </c>
      <c r="I31" s="1">
        <v>206</v>
      </c>
      <c r="J31" s="4">
        <v>15</v>
      </c>
      <c r="K31" s="1">
        <f>35+8</f>
        <v>43</v>
      </c>
      <c r="L31" s="1">
        <f>46+12</f>
        <v>58</v>
      </c>
      <c r="M31" s="1">
        <f>+L31+K31</f>
        <v>101</v>
      </c>
      <c r="N31" s="1">
        <v>14</v>
      </c>
      <c r="O31" s="1">
        <v>0</v>
      </c>
      <c r="P31" s="1">
        <v>7</v>
      </c>
      <c r="Q31" s="1">
        <v>136</v>
      </c>
      <c r="R31" s="4">
        <v>9</v>
      </c>
      <c r="S31" s="1">
        <f>C31+K31</f>
        <v>86</v>
      </c>
      <c r="T31" s="1">
        <f>D31+L31</f>
        <v>102</v>
      </c>
      <c r="U31" s="1">
        <f>T31+S31</f>
        <v>188</v>
      </c>
      <c r="V31" s="1">
        <f>F31+N31</f>
        <v>25</v>
      </c>
      <c r="W31" s="1">
        <f>G31+O31</f>
        <v>3</v>
      </c>
      <c r="X31" s="1">
        <f>H31+P31</f>
        <v>11</v>
      </c>
      <c r="Y31" s="1">
        <f>I31+Q31</f>
        <v>342</v>
      </c>
      <c r="Z31" s="1">
        <f>J31+R31</f>
        <v>24</v>
      </c>
      <c r="AA31" s="5"/>
    </row>
    <row r="32" spans="1:27" ht="12.75">
      <c r="A32" s="1"/>
      <c r="B32" s="3"/>
      <c r="C32" s="1"/>
      <c r="D32" s="1"/>
      <c r="E32" s="1"/>
      <c r="F32" s="1"/>
      <c r="G32" s="1"/>
      <c r="H32" s="1"/>
      <c r="I32" s="1"/>
      <c r="J32" s="11"/>
      <c r="K32" s="1"/>
      <c r="L32" s="1"/>
      <c r="M32" s="1"/>
      <c r="N32" s="1"/>
      <c r="O32" s="1"/>
      <c r="P32" s="1"/>
      <c r="Q32" s="1"/>
      <c r="R32" s="11"/>
      <c r="S32" s="1"/>
      <c r="T32" s="1"/>
      <c r="U32" s="1"/>
      <c r="V32" s="1"/>
      <c r="W32" s="1"/>
      <c r="X32" s="1"/>
      <c r="Y32" s="1"/>
      <c r="Z32" s="1"/>
      <c r="AA32" s="5"/>
    </row>
    <row r="33" spans="1:27" ht="12.75">
      <c r="A33" s="1"/>
      <c r="B33" s="1"/>
      <c r="C33" s="1"/>
      <c r="D33" s="1"/>
      <c r="E33" s="1"/>
      <c r="F33" s="1"/>
      <c r="G33" s="1"/>
      <c r="H33" s="1"/>
      <c r="I33" s="1"/>
      <c r="J33" s="11"/>
      <c r="K33" s="1"/>
      <c r="L33" s="1"/>
      <c r="M33" s="1"/>
      <c r="N33" s="1"/>
      <c r="O33" s="1"/>
      <c r="P33" s="1"/>
      <c r="Q33" s="1"/>
      <c r="R33" s="11"/>
      <c r="S33" s="1"/>
      <c r="T33" s="1"/>
      <c r="U33" s="1"/>
      <c r="V33" s="1"/>
      <c r="W33" s="1"/>
      <c r="X33" s="1"/>
      <c r="Y33" s="1"/>
      <c r="Z33" s="1"/>
      <c r="AA33" s="5"/>
    </row>
    <row r="34" spans="1:2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5"/>
    </row>
    <row r="35" spans="1:27" ht="12.75">
      <c r="A35" s="1"/>
      <c r="B35" s="1"/>
      <c r="C35" s="3" t="s">
        <v>26</v>
      </c>
      <c r="D35" s="1"/>
      <c r="E35" s="1"/>
      <c r="F35" s="1"/>
      <c r="G35" s="1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5"/>
    </row>
    <row r="36" spans="1:2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" t="s">
        <v>25</v>
      </c>
      <c r="R36" s="3"/>
      <c r="S36" s="1"/>
      <c r="T36" s="1"/>
      <c r="U36" s="1"/>
      <c r="V36" s="1"/>
      <c r="W36" s="1"/>
      <c r="X36" s="1"/>
      <c r="Y36" s="1"/>
      <c r="Z36" s="1"/>
      <c r="AA36" s="5"/>
    </row>
    <row r="37" spans="1:27" ht="12.75">
      <c r="A37" s="1"/>
      <c r="B37" s="1"/>
      <c r="C37" s="3" t="s">
        <v>27</v>
      </c>
      <c r="D37" s="3" t="s">
        <v>22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7" t="s">
        <v>33</v>
      </c>
      <c r="T37" s="1"/>
      <c r="U37" s="1"/>
      <c r="V37" s="1"/>
      <c r="W37" s="1"/>
      <c r="X37" s="1"/>
      <c r="Y37" s="1"/>
      <c r="Z37" s="1"/>
      <c r="AA37" s="5"/>
    </row>
    <row r="38" spans="1:27" ht="12.75">
      <c r="A38" s="20" t="s">
        <v>28</v>
      </c>
      <c r="B38" s="1"/>
      <c r="C38" s="7" t="s">
        <v>11</v>
      </c>
      <c r="D38" s="7" t="s">
        <v>12</v>
      </c>
      <c r="E38" s="7" t="s">
        <v>13</v>
      </c>
      <c r="F38" s="7" t="s">
        <v>14</v>
      </c>
      <c r="G38" s="7" t="s">
        <v>15</v>
      </c>
      <c r="H38" s="7" t="s">
        <v>16</v>
      </c>
      <c r="I38" s="7" t="s">
        <v>17</v>
      </c>
      <c r="J38" s="21" t="s">
        <v>18</v>
      </c>
      <c r="K38" s="7" t="s">
        <v>19</v>
      </c>
      <c r="L38" s="7" t="s">
        <v>8</v>
      </c>
      <c r="M38" s="1"/>
      <c r="N38" s="1"/>
      <c r="O38" s="1"/>
      <c r="P38" s="3" t="s">
        <v>9</v>
      </c>
      <c r="Q38" s="5"/>
      <c r="R38" s="6"/>
      <c r="S38" s="1">
        <v>19</v>
      </c>
      <c r="T38" s="7" t="s">
        <v>24</v>
      </c>
      <c r="U38" s="6">
        <v>66</v>
      </c>
      <c r="V38" s="1"/>
      <c r="W38" s="8">
        <f>(S38/U38)</f>
        <v>0.2878787878787879</v>
      </c>
      <c r="X38" s="1"/>
      <c r="Y38" s="1"/>
      <c r="Z38" s="1"/>
      <c r="AA38" s="5"/>
    </row>
    <row r="39" spans="1:27" ht="12.75">
      <c r="A39" s="22">
        <f>60/+F39*+G39</f>
        <v>4</v>
      </c>
      <c r="B39" s="3" t="s">
        <v>57</v>
      </c>
      <c r="C39" s="1">
        <v>2</v>
      </c>
      <c r="D39" s="1">
        <v>1</v>
      </c>
      <c r="E39" s="1">
        <v>0</v>
      </c>
      <c r="F39" s="15">
        <v>180</v>
      </c>
      <c r="G39" s="1">
        <v>12</v>
      </c>
      <c r="H39" s="1">
        <v>0</v>
      </c>
      <c r="I39" s="1">
        <f>20+32+30</f>
        <v>82</v>
      </c>
      <c r="J39" s="1">
        <f>59+35</f>
        <v>94</v>
      </c>
      <c r="K39" s="10">
        <f>I39/+J39</f>
        <v>0.8723404255319149</v>
      </c>
      <c r="L39" s="1">
        <v>3</v>
      </c>
      <c r="M39" s="1"/>
      <c r="N39" s="5"/>
      <c r="O39" s="1"/>
      <c r="P39" s="3" t="s">
        <v>21</v>
      </c>
      <c r="Q39" s="5"/>
      <c r="R39" s="1"/>
      <c r="S39" s="1">
        <v>11</v>
      </c>
      <c r="T39" s="7" t="s">
        <v>24</v>
      </c>
      <c r="U39" s="6">
        <v>61</v>
      </c>
      <c r="V39" s="1"/>
      <c r="W39" s="8">
        <f>(S39/U39)</f>
        <v>0.18032786885245902</v>
      </c>
      <c r="X39" s="1"/>
      <c r="Y39" s="1"/>
      <c r="Z39" s="1"/>
      <c r="AA39" s="5"/>
    </row>
    <row r="40" spans="1:27" ht="12.75">
      <c r="A40" s="22">
        <f>60/+F40*+G40</f>
        <v>1.6713091922005572</v>
      </c>
      <c r="B40" s="3" t="s">
        <v>56</v>
      </c>
      <c r="C40" s="1">
        <v>5</v>
      </c>
      <c r="D40" s="1">
        <v>1</v>
      </c>
      <c r="E40" s="1">
        <v>0</v>
      </c>
      <c r="F40" s="15">
        <v>359</v>
      </c>
      <c r="G40" s="1">
        <v>10</v>
      </c>
      <c r="H40" s="1">
        <v>1</v>
      </c>
      <c r="I40" s="1">
        <f>21+26+24+25+31</f>
        <v>127</v>
      </c>
      <c r="J40" s="1">
        <f>22+28+27+26+34</f>
        <v>137</v>
      </c>
      <c r="K40" s="10">
        <f>I40/+J40</f>
        <v>0.927007299270073</v>
      </c>
      <c r="L40" s="1">
        <v>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5"/>
    </row>
    <row r="41" spans="1:27" ht="12.75">
      <c r="A41" s="22">
        <f>60/+F41*+G41</f>
        <v>3.333333333333333</v>
      </c>
      <c r="B41" s="14" t="s">
        <v>44</v>
      </c>
      <c r="C41" s="2">
        <v>4</v>
      </c>
      <c r="D41" s="2">
        <v>2</v>
      </c>
      <c r="E41" s="2">
        <v>0</v>
      </c>
      <c r="F41" s="16">
        <v>360</v>
      </c>
      <c r="G41" s="2">
        <v>20</v>
      </c>
      <c r="H41" s="2">
        <v>0</v>
      </c>
      <c r="I41" s="2">
        <f>20+17+23+19+12+8</f>
        <v>99</v>
      </c>
      <c r="J41" s="2">
        <f>26+21+26+21+14+11</f>
        <v>119</v>
      </c>
      <c r="K41" s="13">
        <f>I41/+J41</f>
        <v>0.8319327731092437</v>
      </c>
      <c r="L41" s="2">
        <v>6</v>
      </c>
      <c r="M41" s="1"/>
      <c r="N41" s="5"/>
      <c r="O41" s="1"/>
      <c r="P41" s="5"/>
      <c r="Q41" s="5"/>
      <c r="R41" s="5"/>
      <c r="S41" s="5"/>
      <c r="T41" s="5"/>
      <c r="U41" s="5"/>
      <c r="V41" s="5"/>
      <c r="W41" s="5"/>
      <c r="X41" s="5"/>
      <c r="Y41" s="1"/>
      <c r="Z41" s="1"/>
      <c r="AA41" s="5"/>
    </row>
    <row r="42" spans="1:27" ht="12.75">
      <c r="A42" s="22">
        <f>60/+F42*+G42</f>
        <v>2.803114571746385</v>
      </c>
      <c r="B42" s="3" t="s">
        <v>9</v>
      </c>
      <c r="C42" s="1">
        <f aca="true" t="shared" si="13" ref="C42:J42">SUM(C39:C41)</f>
        <v>11</v>
      </c>
      <c r="D42" s="1">
        <f t="shared" si="13"/>
        <v>4</v>
      </c>
      <c r="E42" s="1">
        <f t="shared" si="13"/>
        <v>0</v>
      </c>
      <c r="F42" s="15">
        <f t="shared" si="13"/>
        <v>899</v>
      </c>
      <c r="G42" s="1">
        <f t="shared" si="13"/>
        <v>42</v>
      </c>
      <c r="H42" s="1">
        <f t="shared" si="13"/>
        <v>1</v>
      </c>
      <c r="I42" s="1">
        <f t="shared" si="13"/>
        <v>308</v>
      </c>
      <c r="J42" s="1">
        <f t="shared" si="13"/>
        <v>350</v>
      </c>
      <c r="K42" s="10">
        <f>I42/+J42</f>
        <v>0.88</v>
      </c>
      <c r="L42" s="1">
        <v>15</v>
      </c>
      <c r="M42" s="1"/>
      <c r="N42" s="1"/>
      <c r="O42" s="1"/>
      <c r="P42" s="1"/>
      <c r="Q42" s="3" t="s">
        <v>25</v>
      </c>
      <c r="R42" s="3"/>
      <c r="S42" s="1"/>
      <c r="T42" s="1"/>
      <c r="U42" s="1"/>
      <c r="V42" s="1"/>
      <c r="W42" s="1"/>
      <c r="X42" s="1"/>
      <c r="Y42" s="1"/>
      <c r="Z42" s="1"/>
      <c r="AA42" s="5"/>
    </row>
    <row r="43" spans="1:27" ht="12.75">
      <c r="A43" s="22">
        <f>60/+F43*+G43</f>
        <v>8.60956618464961</v>
      </c>
      <c r="B43" s="3" t="s">
        <v>21</v>
      </c>
      <c r="C43" s="1">
        <v>4</v>
      </c>
      <c r="D43" s="1">
        <v>11</v>
      </c>
      <c r="E43" s="1">
        <v>0</v>
      </c>
      <c r="F43" s="15">
        <f>179+60+60+60+60+180+60+60+60+60+60</f>
        <v>899</v>
      </c>
      <c r="G43" s="1">
        <v>129</v>
      </c>
      <c r="H43" s="1">
        <v>1</v>
      </c>
      <c r="I43" s="1">
        <f>18+45+52+42+37+36+31+131+31+24+31+74+40</f>
        <v>592</v>
      </c>
      <c r="J43" s="1">
        <f>21+51+65+45+49+38+39+175+36+33+32+90+47</f>
        <v>721</v>
      </c>
      <c r="K43" s="10">
        <f>I43/+J43</f>
        <v>0.8210818307905686</v>
      </c>
      <c r="L43" s="1">
        <v>15</v>
      </c>
      <c r="M43" s="1"/>
      <c r="N43" s="1"/>
      <c r="O43" s="1"/>
      <c r="P43" s="1"/>
      <c r="Q43" s="17" t="s">
        <v>29</v>
      </c>
      <c r="R43" s="17"/>
      <c r="S43" s="17"/>
      <c r="T43" s="1"/>
      <c r="U43" s="1"/>
      <c r="V43" s="1"/>
      <c r="W43" s="1"/>
      <c r="X43" s="1"/>
      <c r="Y43" s="1"/>
      <c r="Z43" s="1"/>
      <c r="AA43" s="5"/>
    </row>
    <row r="44" spans="1:2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"/>
    </row>
    <row r="45" spans="1:27" ht="12.75">
      <c r="A45" s="22"/>
      <c r="B45" s="1"/>
      <c r="C45" s="17" t="s">
        <v>30</v>
      </c>
      <c r="D45" s="3"/>
      <c r="E45" s="1"/>
      <c r="F45" s="1"/>
      <c r="G45" s="1"/>
      <c r="H45" s="1"/>
      <c r="I45" s="1"/>
      <c r="J45" s="1" t="s">
        <v>27</v>
      </c>
      <c r="K45" s="1"/>
      <c r="L45" s="1"/>
      <c r="M45" s="1"/>
      <c r="N45" s="1"/>
      <c r="O45" s="1"/>
      <c r="P45" s="3" t="s">
        <v>9</v>
      </c>
      <c r="Q45" s="5"/>
      <c r="R45" s="6"/>
      <c r="S45" s="1">
        <v>6</v>
      </c>
      <c r="T45" s="7" t="s">
        <v>24</v>
      </c>
      <c r="U45" s="6">
        <f>38+8</f>
        <v>46</v>
      </c>
      <c r="V45" s="1"/>
      <c r="W45" s="8">
        <f>(S45/U45)</f>
        <v>0.13043478260869565</v>
      </c>
      <c r="X45" s="1"/>
      <c r="Y45" s="1"/>
      <c r="Z45" s="1"/>
      <c r="AA45" s="5"/>
    </row>
    <row r="46" spans="1:27" ht="12.75">
      <c r="A46" s="20" t="s">
        <v>28</v>
      </c>
      <c r="B46" s="1"/>
      <c r="C46" s="7" t="s">
        <v>11</v>
      </c>
      <c r="D46" s="7" t="s">
        <v>12</v>
      </c>
      <c r="E46" s="7" t="s">
        <v>13</v>
      </c>
      <c r="F46" s="7" t="s">
        <v>14</v>
      </c>
      <c r="G46" s="7" t="s">
        <v>15</v>
      </c>
      <c r="H46" s="7" t="s">
        <v>16</v>
      </c>
      <c r="I46" s="7" t="s">
        <v>17</v>
      </c>
      <c r="J46" s="21" t="s">
        <v>18</v>
      </c>
      <c r="K46" s="7" t="s">
        <v>19</v>
      </c>
      <c r="L46" s="7" t="s">
        <v>8</v>
      </c>
      <c r="M46" s="1"/>
      <c r="N46" s="1"/>
      <c r="O46" s="1"/>
      <c r="P46" s="3" t="s">
        <v>21</v>
      </c>
      <c r="Q46" s="5"/>
      <c r="R46" s="1"/>
      <c r="S46" s="1">
        <v>14</v>
      </c>
      <c r="T46" s="7" t="s">
        <v>24</v>
      </c>
      <c r="U46" s="6">
        <v>45</v>
      </c>
      <c r="V46" s="1"/>
      <c r="W46" s="8">
        <f>(S46/U46)</f>
        <v>0.3111111111111111</v>
      </c>
      <c r="X46" s="1"/>
      <c r="Y46" s="1"/>
      <c r="Z46" s="1"/>
      <c r="AA46" s="5"/>
    </row>
    <row r="47" spans="1:27" ht="12.75">
      <c r="A47" s="22">
        <f>60/+F47*+G47</f>
        <v>5.625</v>
      </c>
      <c r="B47" s="3" t="s">
        <v>57</v>
      </c>
      <c r="C47" s="1">
        <v>0</v>
      </c>
      <c r="D47" s="1">
        <v>3</v>
      </c>
      <c r="E47" s="1">
        <v>0</v>
      </c>
      <c r="F47" s="15">
        <v>160</v>
      </c>
      <c r="G47" s="1">
        <v>15</v>
      </c>
      <c r="H47" s="1">
        <v>0</v>
      </c>
      <c r="I47" s="1">
        <f>59+40</f>
        <v>99</v>
      </c>
      <c r="J47" s="1">
        <f>69+45</f>
        <v>114</v>
      </c>
      <c r="K47" s="10">
        <f>I47/+J47</f>
        <v>0.868421052631579</v>
      </c>
      <c r="L47" s="1">
        <v>3</v>
      </c>
      <c r="M47" s="5"/>
      <c r="N47" s="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</row>
    <row r="48" spans="1:27" ht="12.75">
      <c r="A48" s="22">
        <f>60/+F48*+G48</f>
        <v>5.7142857142857135</v>
      </c>
      <c r="B48" s="3" t="s">
        <v>56</v>
      </c>
      <c r="C48" s="1">
        <v>1</v>
      </c>
      <c r="D48" s="1">
        <v>2</v>
      </c>
      <c r="E48" s="1">
        <v>0</v>
      </c>
      <c r="F48" s="15">
        <v>210</v>
      </c>
      <c r="G48" s="1">
        <v>20</v>
      </c>
      <c r="H48" s="1">
        <v>0</v>
      </c>
      <c r="I48" s="1">
        <f>15+35+19+21</f>
        <v>90</v>
      </c>
      <c r="J48" s="1">
        <f>15+41+25+29</f>
        <v>110</v>
      </c>
      <c r="K48" s="10">
        <f>I48/+J48</f>
        <v>0.8181818181818182</v>
      </c>
      <c r="L48" s="1">
        <v>4</v>
      </c>
      <c r="M48" s="5"/>
      <c r="N48" s="1"/>
      <c r="O48" s="1"/>
      <c r="P48" s="1"/>
      <c r="Q48" s="3" t="s">
        <v>25</v>
      </c>
      <c r="R48" s="3"/>
      <c r="S48" s="1"/>
      <c r="T48" s="1"/>
      <c r="U48" s="1"/>
      <c r="V48" s="1"/>
      <c r="W48" s="1"/>
      <c r="X48" s="1"/>
      <c r="Y48" s="1"/>
      <c r="Z48" s="1"/>
      <c r="AA48" s="5"/>
    </row>
    <row r="49" spans="1:27" ht="12.75">
      <c r="A49" s="22">
        <f>60/+F49*+G49</f>
        <v>2.4</v>
      </c>
      <c r="B49" s="14" t="s">
        <v>44</v>
      </c>
      <c r="C49" s="2">
        <v>1</v>
      </c>
      <c r="D49" s="2">
        <v>2</v>
      </c>
      <c r="E49" s="2">
        <v>0</v>
      </c>
      <c r="F49" s="16">
        <v>200</v>
      </c>
      <c r="G49" s="2">
        <v>8</v>
      </c>
      <c r="H49" s="2">
        <v>0</v>
      </c>
      <c r="I49" s="2">
        <v>62</v>
      </c>
      <c r="J49" s="2">
        <f>57+13</f>
        <v>70</v>
      </c>
      <c r="K49" s="13">
        <f>I49/+J49</f>
        <v>0.8857142857142857</v>
      </c>
      <c r="L49" s="2">
        <v>4</v>
      </c>
      <c r="M49" s="5"/>
      <c r="N49" s="1"/>
      <c r="O49" s="1"/>
      <c r="P49" s="1"/>
      <c r="Q49" s="1"/>
      <c r="R49" s="17" t="s">
        <v>31</v>
      </c>
      <c r="S49" s="17"/>
      <c r="T49" s="1"/>
      <c r="U49" s="1"/>
      <c r="V49" s="1"/>
      <c r="W49" s="1"/>
      <c r="X49" s="1"/>
      <c r="Y49" s="1"/>
      <c r="Z49" s="1"/>
      <c r="AA49" s="5"/>
    </row>
    <row r="50" spans="1:27" ht="12.75">
      <c r="A50" s="22">
        <f>60/+F50*+G50</f>
        <v>4.526315789473684</v>
      </c>
      <c r="B50" s="3" t="s">
        <v>9</v>
      </c>
      <c r="C50" s="1">
        <f aca="true" t="shared" si="14" ref="C50:J50">SUM(C47:C49)</f>
        <v>2</v>
      </c>
      <c r="D50" s="1">
        <f t="shared" si="14"/>
        <v>7</v>
      </c>
      <c r="E50" s="1">
        <f t="shared" si="14"/>
        <v>0</v>
      </c>
      <c r="F50" s="15">
        <f t="shared" si="14"/>
        <v>570</v>
      </c>
      <c r="G50" s="1">
        <f t="shared" si="14"/>
        <v>43</v>
      </c>
      <c r="H50" s="1">
        <f t="shared" si="14"/>
        <v>0</v>
      </c>
      <c r="I50" s="1">
        <f t="shared" si="14"/>
        <v>251</v>
      </c>
      <c r="J50" s="1">
        <f t="shared" si="14"/>
        <v>294</v>
      </c>
      <c r="K50" s="10">
        <f>I50/+J50</f>
        <v>0.8537414965986394</v>
      </c>
      <c r="L50" s="1">
        <v>9</v>
      </c>
      <c r="M50" s="3" t="s">
        <v>27</v>
      </c>
      <c r="N50" s="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</row>
    <row r="51" spans="1:27" ht="12.75">
      <c r="A51" s="22">
        <f>60/+F51*+G51</f>
        <v>3.1578947368421053</v>
      </c>
      <c r="B51" s="3" t="s">
        <v>21</v>
      </c>
      <c r="C51" s="1">
        <v>7</v>
      </c>
      <c r="D51" s="1">
        <v>2</v>
      </c>
      <c r="E51" s="1">
        <v>0</v>
      </c>
      <c r="F51" s="15">
        <v>570</v>
      </c>
      <c r="G51" s="1">
        <v>30</v>
      </c>
      <c r="H51" s="1">
        <v>0</v>
      </c>
      <c r="I51" s="1">
        <f>29+33+21+26+25+25+30+20+13</f>
        <v>222</v>
      </c>
      <c r="J51" s="1">
        <f>36+43+23+27+26+26+36+21+14</f>
        <v>252</v>
      </c>
      <c r="K51" s="10">
        <f>I51/+J51</f>
        <v>0.8809523809523809</v>
      </c>
      <c r="L51" s="1">
        <v>9</v>
      </c>
      <c r="M51" s="1"/>
      <c r="N51" s="5"/>
      <c r="O51" s="1"/>
      <c r="P51" s="3" t="s">
        <v>9</v>
      </c>
      <c r="Q51" s="5"/>
      <c r="R51" s="6"/>
      <c r="S51" s="1">
        <f>+S45+S38</f>
        <v>25</v>
      </c>
      <c r="T51" s="7" t="s">
        <v>24</v>
      </c>
      <c r="U51" s="1">
        <f>+U45+U38</f>
        <v>112</v>
      </c>
      <c r="V51" s="1"/>
      <c r="W51" s="8">
        <f>(S51/U51)</f>
        <v>0.22321428571428573</v>
      </c>
      <c r="X51" s="1"/>
      <c r="Y51" s="1"/>
      <c r="Z51" s="1"/>
      <c r="AA51" s="5"/>
    </row>
    <row r="52" spans="1:27" ht="12.75">
      <c r="A52" s="5"/>
      <c r="B52" s="5"/>
      <c r="C52" s="5"/>
      <c r="D52" s="5"/>
      <c r="E52" s="5"/>
      <c r="F52" s="23"/>
      <c r="G52" s="1"/>
      <c r="H52" s="1"/>
      <c r="I52" s="5"/>
      <c r="J52" s="1"/>
      <c r="K52" s="5"/>
      <c r="L52" s="5"/>
      <c r="M52" s="5"/>
      <c r="N52" s="5"/>
      <c r="O52" s="1"/>
      <c r="P52" s="3" t="s">
        <v>21</v>
      </c>
      <c r="Q52" s="5"/>
      <c r="R52" s="1"/>
      <c r="S52" s="1">
        <f>+S46+S39</f>
        <v>25</v>
      </c>
      <c r="T52" s="7" t="s">
        <v>24</v>
      </c>
      <c r="U52" s="1">
        <f>+U46+U39</f>
        <v>106</v>
      </c>
      <c r="V52" s="1"/>
      <c r="W52" s="8">
        <f>(S52/U52)</f>
        <v>0.2358490566037736</v>
      </c>
      <c r="X52" s="1"/>
      <c r="Y52" s="1"/>
      <c r="Z52" s="1"/>
      <c r="AA52" s="5"/>
    </row>
    <row r="53" spans="1:27" ht="12.75">
      <c r="A53" s="22"/>
      <c r="B53" s="1"/>
      <c r="C53" s="1"/>
      <c r="D53" s="3" t="s">
        <v>23</v>
      </c>
      <c r="E53" s="1"/>
      <c r="F53" s="1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</row>
    <row r="54" spans="1:27" ht="12.75">
      <c r="A54" s="20" t="s">
        <v>28</v>
      </c>
      <c r="B54" s="1"/>
      <c r="C54" s="7" t="s">
        <v>11</v>
      </c>
      <c r="D54" s="7" t="s">
        <v>12</v>
      </c>
      <c r="E54" s="7" t="s">
        <v>13</v>
      </c>
      <c r="F54" s="24" t="s">
        <v>14</v>
      </c>
      <c r="G54" s="7" t="s">
        <v>15</v>
      </c>
      <c r="H54" s="7" t="s">
        <v>16</v>
      </c>
      <c r="I54" s="7" t="s">
        <v>17</v>
      </c>
      <c r="J54" s="21" t="s">
        <v>18</v>
      </c>
      <c r="K54" s="7" t="s">
        <v>19</v>
      </c>
      <c r="L54" s="7" t="s">
        <v>8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</row>
    <row r="55" spans="1:27" ht="12.75">
      <c r="A55" s="22">
        <f>60/+F55*+G55</f>
        <v>4.764705882352941</v>
      </c>
      <c r="B55" s="3" t="s">
        <v>57</v>
      </c>
      <c r="C55" s="1">
        <f aca="true" t="shared" si="15" ref="C55:J57">+C39+C47</f>
        <v>2</v>
      </c>
      <c r="D55" s="1">
        <f t="shared" si="15"/>
        <v>4</v>
      </c>
      <c r="E55" s="1">
        <f t="shared" si="15"/>
        <v>0</v>
      </c>
      <c r="F55" s="15">
        <f>+F47+F39</f>
        <v>340</v>
      </c>
      <c r="G55" s="1">
        <f t="shared" si="15"/>
        <v>27</v>
      </c>
      <c r="H55" s="1">
        <f t="shared" si="15"/>
        <v>0</v>
      </c>
      <c r="I55" s="1">
        <f t="shared" si="15"/>
        <v>181</v>
      </c>
      <c r="J55" s="1">
        <f t="shared" si="15"/>
        <v>208</v>
      </c>
      <c r="K55" s="10">
        <f>I55/+J55</f>
        <v>0.8701923076923077</v>
      </c>
      <c r="L55" s="1">
        <f>+L39+L47</f>
        <v>6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</row>
    <row r="56" spans="1:27" ht="12.75">
      <c r="A56" s="22">
        <f>60/+F56*+G56</f>
        <v>3.163444639718805</v>
      </c>
      <c r="B56" s="3" t="s">
        <v>56</v>
      </c>
      <c r="C56" s="1">
        <f t="shared" si="15"/>
        <v>6</v>
      </c>
      <c r="D56" s="1">
        <f t="shared" si="15"/>
        <v>3</v>
      </c>
      <c r="E56" s="1">
        <f t="shared" si="15"/>
        <v>0</v>
      </c>
      <c r="F56" s="15">
        <f>+F48+F40</f>
        <v>569</v>
      </c>
      <c r="G56" s="1">
        <f t="shared" si="15"/>
        <v>30</v>
      </c>
      <c r="H56" s="1">
        <f t="shared" si="15"/>
        <v>1</v>
      </c>
      <c r="I56" s="1">
        <f t="shared" si="15"/>
        <v>217</v>
      </c>
      <c r="J56" s="1">
        <f t="shared" si="15"/>
        <v>247</v>
      </c>
      <c r="K56" s="10">
        <f>I56/+J56</f>
        <v>0.8785425101214575</v>
      </c>
      <c r="L56" s="1">
        <f>+L40+L48</f>
        <v>10</v>
      </c>
      <c r="M56" s="1"/>
      <c r="N56" s="1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.75">
      <c r="A57" s="22">
        <f>60/+F57*+G57</f>
        <v>3</v>
      </c>
      <c r="B57" s="14" t="s">
        <v>44</v>
      </c>
      <c r="C57" s="2">
        <f t="shared" si="15"/>
        <v>5</v>
      </c>
      <c r="D57" s="2">
        <f t="shared" si="15"/>
        <v>4</v>
      </c>
      <c r="E57" s="2">
        <f t="shared" si="15"/>
        <v>0</v>
      </c>
      <c r="F57" s="16">
        <f t="shared" si="15"/>
        <v>560</v>
      </c>
      <c r="G57" s="2">
        <f t="shared" si="15"/>
        <v>28</v>
      </c>
      <c r="H57" s="2">
        <f t="shared" si="15"/>
        <v>0</v>
      </c>
      <c r="I57" s="2">
        <f t="shared" si="15"/>
        <v>161</v>
      </c>
      <c r="J57" s="2">
        <f t="shared" si="15"/>
        <v>189</v>
      </c>
      <c r="K57" s="12">
        <f>+I57/J57</f>
        <v>0.8518518518518519</v>
      </c>
      <c r="L57" s="2">
        <f>+L41+L49</f>
        <v>10</v>
      </c>
      <c r="M57" s="5"/>
      <c r="N57" s="1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.75">
      <c r="A58" s="22">
        <f>60/+F58*+G58</f>
        <v>3.4717494894486047</v>
      </c>
      <c r="B58" s="3" t="s">
        <v>9</v>
      </c>
      <c r="C58" s="1">
        <f aca="true" t="shared" si="16" ref="C58:J58">SUM(C55:C57)</f>
        <v>13</v>
      </c>
      <c r="D58" s="1">
        <f t="shared" si="16"/>
        <v>11</v>
      </c>
      <c r="E58" s="1">
        <f t="shared" si="16"/>
        <v>0</v>
      </c>
      <c r="F58" s="15">
        <f t="shared" si="16"/>
        <v>1469</v>
      </c>
      <c r="G58" s="15">
        <f t="shared" si="16"/>
        <v>85</v>
      </c>
      <c r="H58" s="15">
        <f t="shared" si="16"/>
        <v>1</v>
      </c>
      <c r="I58" s="15">
        <f t="shared" si="16"/>
        <v>559</v>
      </c>
      <c r="J58" s="15">
        <f t="shared" si="16"/>
        <v>644</v>
      </c>
      <c r="K58" s="10">
        <f>I58/+J58</f>
        <v>0.8680124223602484</v>
      </c>
      <c r="L58" s="1">
        <f>+L42+L50</f>
        <v>24</v>
      </c>
      <c r="M58" s="3" t="s">
        <v>27</v>
      </c>
      <c r="N58" s="1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.75">
      <c r="A59" s="22">
        <f>60/+F59*+G59</f>
        <v>6.4942137508509195</v>
      </c>
      <c r="B59" s="3" t="s">
        <v>21</v>
      </c>
      <c r="C59" s="1">
        <f aca="true" t="shared" si="17" ref="C59:J59">+C51+C43</f>
        <v>11</v>
      </c>
      <c r="D59" s="1">
        <f t="shared" si="17"/>
        <v>13</v>
      </c>
      <c r="E59" s="1">
        <f t="shared" si="17"/>
        <v>0</v>
      </c>
      <c r="F59" s="15">
        <f t="shared" si="17"/>
        <v>1469</v>
      </c>
      <c r="G59" s="15">
        <f t="shared" si="17"/>
        <v>159</v>
      </c>
      <c r="H59" s="15">
        <f t="shared" si="17"/>
        <v>1</v>
      </c>
      <c r="I59" s="15">
        <f t="shared" si="17"/>
        <v>814</v>
      </c>
      <c r="J59" s="15">
        <f t="shared" si="17"/>
        <v>973</v>
      </c>
      <c r="K59" s="9">
        <f>I59/+J59</f>
        <v>0.8365878725590956</v>
      </c>
      <c r="L59" s="1">
        <f>+L43+L51</f>
        <v>24</v>
      </c>
      <c r="M59" s="1"/>
      <c r="N59" s="1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</sheetData>
  <sheetProtection/>
  <printOptions gridLines="1" horizontalCentered="1" verticalCentered="1"/>
  <pageMargins left="0" right="0" top="0" bottom="0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MIMCO</dc:creator>
  <cp:keywords/>
  <dc:description/>
  <cp:lastModifiedBy>mcasserly</cp:lastModifiedBy>
  <cp:lastPrinted>2013-02-19T16:43:22Z</cp:lastPrinted>
  <dcterms:created xsi:type="dcterms:W3CDTF">2000-10-21T22:42:21Z</dcterms:created>
  <dcterms:modified xsi:type="dcterms:W3CDTF">2013-03-26T00:13:21Z</dcterms:modified>
  <cp:category/>
  <cp:version/>
  <cp:contentType/>
  <cp:contentStatus/>
</cp:coreProperties>
</file>